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6420898b71c3eaf/Documents/"/>
    </mc:Choice>
  </mc:AlternateContent>
  <xr:revisionPtr revIDLastSave="0" documentId="8_{94DEE63F-77E5-46DB-A82F-2CDDCF6AA8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Area" localSheetId="0">Sheet1!$A$1:$I$533</definedName>
    <definedName name="_xlnm.Print_Titles" localSheetId="0">Sheet1!$11:$11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1" i="1" l="1"/>
  <c r="I136" i="1"/>
  <c r="I14" i="1"/>
  <c r="D505" i="1" l="1"/>
  <c r="I505" i="1"/>
  <c r="D497" i="1"/>
  <c r="D498" i="1"/>
  <c r="D492" i="1"/>
  <c r="D476" i="1"/>
  <c r="I456" i="1"/>
  <c r="I384" i="1"/>
  <c r="D121" i="1"/>
  <c r="D25" i="1"/>
  <c r="D21" i="1"/>
  <c r="D31" i="1"/>
  <c r="D14" i="1"/>
  <c r="D17" i="1"/>
  <c r="D42" i="1"/>
  <c r="D38" i="1"/>
  <c r="I34" i="1"/>
  <c r="D34" i="1"/>
  <c r="D23" i="1"/>
  <c r="D113" i="1"/>
  <c r="I30" i="1"/>
  <c r="D105" i="1"/>
  <c r="I20" i="1"/>
  <c r="I38" i="1"/>
  <c r="D116" i="1"/>
  <c r="D16" i="1"/>
  <c r="D28" i="1"/>
  <c r="D19" i="1"/>
  <c r="D117" i="1"/>
  <c r="I27" i="1"/>
  <c r="I107" i="1"/>
  <c r="D32" i="1"/>
  <c r="I32" i="1"/>
  <c r="D161" i="1"/>
  <c r="I154" i="1"/>
  <c r="D162" i="1"/>
  <c r="I98" i="1"/>
  <c r="D18" i="1"/>
  <c r="D22" i="1"/>
  <c r="D26" i="1"/>
  <c r="D36" i="1"/>
  <c r="D114" i="1"/>
  <c r="I114" i="1"/>
  <c r="I117" i="1"/>
  <c r="D115" i="1"/>
  <c r="I156" i="1"/>
  <c r="D156" i="1"/>
  <c r="D37" i="1"/>
  <c r="I43" i="1"/>
  <c r="D106" i="1"/>
  <c r="I40" i="1"/>
  <c r="D40" i="1"/>
  <c r="I111" i="1"/>
  <c r="D111" i="1"/>
  <c r="I36" i="1"/>
  <c r="I29" i="1"/>
  <c r="D29" i="1"/>
  <c r="I17" i="1"/>
  <c r="D155" i="1"/>
  <c r="I41" i="1"/>
  <c r="D41" i="1"/>
  <c r="D33" i="1"/>
  <c r="I33" i="1"/>
  <c r="I15" i="1"/>
  <c r="D24" i="1"/>
  <c r="I24" i="1"/>
  <c r="I39" i="1"/>
  <c r="D39" i="1"/>
  <c r="I115" i="1"/>
  <c r="I134" i="1"/>
  <c r="I50" i="1"/>
  <c r="I90" i="1"/>
  <c r="I89" i="1"/>
  <c r="D85" i="1"/>
  <c r="D86" i="1"/>
  <c r="I86" i="1"/>
  <c r="I101" i="1"/>
  <c r="I78" i="1"/>
  <c r="I321" i="1"/>
  <c r="D321" i="1"/>
  <c r="I66" i="1"/>
  <c r="I58" i="1"/>
  <c r="I57" i="1"/>
  <c r="D145" i="1"/>
  <c r="I145" i="1"/>
  <c r="I492" i="1"/>
  <c r="D442" i="1"/>
  <c r="D288" i="1"/>
  <c r="I164" i="1"/>
  <c r="I163" i="1"/>
  <c r="D164" i="1"/>
  <c r="D163" i="1"/>
  <c r="I498" i="1"/>
  <c r="D499" i="1"/>
  <c r="I506" i="1"/>
  <c r="D405" i="1"/>
  <c r="I405" i="1"/>
  <c r="D136" i="1"/>
  <c r="D133" i="1"/>
  <c r="D123" i="1"/>
  <c r="D46" i="1"/>
  <c r="I79" i="1"/>
  <c r="D79" i="1"/>
  <c r="D64" i="1"/>
  <c r="D139" i="1"/>
  <c r="I96" i="1"/>
  <c r="I95" i="1"/>
  <c r="D95" i="1"/>
  <c r="D51" i="1"/>
  <c r="D87" i="1"/>
  <c r="I94" i="1"/>
  <c r="D94" i="1"/>
  <c r="D97" i="1"/>
  <c r="I102" i="1"/>
  <c r="I100" i="1"/>
  <c r="D100" i="1"/>
  <c r="I129" i="1"/>
  <c r="D129" i="1"/>
  <c r="D60" i="1"/>
  <c r="I60" i="1"/>
  <c r="D74" i="1"/>
  <c r="D68" i="1"/>
  <c r="D394" i="1"/>
  <c r="I382" i="1"/>
  <c r="D382" i="1"/>
  <c r="D99" i="1"/>
  <c r="D131" i="1"/>
  <c r="I67" i="1"/>
  <c r="D67" i="1"/>
  <c r="D128" i="1"/>
  <c r="D517" i="1"/>
  <c r="D312" i="1"/>
  <c r="D127" i="1"/>
  <c r="D93" i="1"/>
  <c r="D146" i="1"/>
  <c r="D301" i="1"/>
  <c r="D300" i="1"/>
  <c r="D299" i="1"/>
  <c r="D298" i="1"/>
  <c r="D485" i="1"/>
  <c r="D484" i="1"/>
  <c r="D227" i="1"/>
  <c r="D411" i="1"/>
  <c r="D412" i="1"/>
  <c r="D525" i="1"/>
  <c r="D527" i="1"/>
  <c r="D201" i="1"/>
  <c r="D448" i="1"/>
  <c r="D447" i="1"/>
  <c r="D444" i="1"/>
  <c r="I289" i="1"/>
  <c r="D433" i="1"/>
  <c r="D425" i="1"/>
  <c r="I493" i="1"/>
  <c r="I379" i="1"/>
  <c r="I378" i="1"/>
  <c r="D378" i="1"/>
  <c r="D379" i="1"/>
  <c r="D132" i="1"/>
  <c r="I132" i="1"/>
  <c r="D122" i="1"/>
  <c r="I122" i="1"/>
  <c r="D72" i="1"/>
  <c r="I253" i="1"/>
  <c r="D253" i="1"/>
  <c r="D135" i="1"/>
  <c r="I135" i="1"/>
  <c r="D158" i="1"/>
  <c r="I158" i="1"/>
  <c r="D157" i="1"/>
  <c r="I157" i="1"/>
  <c r="D494" i="1"/>
  <c r="D435" i="1"/>
  <c r="D212" i="1"/>
  <c r="D204" i="1"/>
  <c r="D431" i="1"/>
  <c r="I46" i="1"/>
  <c r="D304" i="1"/>
  <c r="D225" i="1"/>
  <c r="D151" i="1"/>
  <c r="I147" i="1"/>
  <c r="I142" i="1"/>
  <c r="D142" i="1"/>
  <c r="D140" i="1"/>
  <c r="D441" i="1"/>
  <c r="D220" i="1"/>
  <c r="D84" i="1"/>
  <c r="D144" i="1"/>
  <c r="D471" i="1"/>
  <c r="D375" i="1"/>
  <c r="I63" i="1"/>
  <c r="D110" i="1"/>
  <c r="D109" i="1"/>
  <c r="D108" i="1"/>
  <c r="D71" i="1"/>
  <c r="D120" i="1"/>
  <c r="D70" i="1"/>
  <c r="I70" i="1"/>
  <c r="D49" i="1"/>
  <c r="D80" i="1"/>
  <c r="D427" i="1"/>
  <c r="I446" i="1"/>
  <c r="D446" i="1"/>
  <c r="D482" i="1"/>
  <c r="D404" i="1"/>
  <c r="I404" i="1"/>
  <c r="D88" i="1"/>
  <c r="D81" i="1"/>
  <c r="D512" i="1"/>
  <c r="I392" i="1"/>
  <c r="I125" i="1"/>
  <c r="I126" i="1"/>
  <c r="I408" i="1"/>
  <c r="I309" i="1"/>
  <c r="I525" i="1"/>
  <c r="I366" i="1"/>
  <c r="I362" i="1"/>
  <c r="I301" i="1"/>
  <c r="I300" i="1"/>
  <c r="I411" i="1"/>
  <c r="I412" i="1"/>
  <c r="I527" i="1"/>
  <c r="I363" i="1"/>
  <c r="I479" i="1"/>
  <c r="I507" i="1"/>
  <c r="I440" i="1"/>
  <c r="I354" i="1"/>
  <c r="I503" i="1"/>
  <c r="I430" i="1"/>
  <c r="I526" i="1"/>
  <c r="I531" i="1"/>
  <c r="I238" i="1"/>
  <c r="I388" i="1"/>
  <c r="I326" i="1"/>
  <c r="I175" i="1"/>
  <c r="I179" i="1"/>
  <c r="I182" i="1"/>
  <c r="I425" i="1" l="1"/>
  <c r="I437" i="1"/>
  <c r="I293" i="1"/>
  <c r="I280" i="1"/>
  <c r="I290" i="1"/>
  <c r="I76" i="1"/>
  <c r="I69" i="1"/>
  <c r="I211" i="1" l="1"/>
  <c r="I173" i="1"/>
  <c r="I178" i="1"/>
  <c r="I193" i="1"/>
  <c r="I192" i="1"/>
  <c r="I191" i="1"/>
  <c r="I190" i="1"/>
  <c r="I516" i="1" l="1"/>
  <c r="I263" i="1"/>
  <c r="I393" i="1"/>
  <c r="I485" i="1"/>
  <c r="I249" i="1"/>
  <c r="I52" i="1"/>
  <c r="I99" i="1"/>
  <c r="I337" i="1"/>
  <c r="I443" i="1"/>
  <c r="I511" i="1"/>
  <c r="I269" i="1"/>
  <c r="I398" i="1"/>
  <c r="I85" i="1"/>
  <c r="I77" i="1"/>
  <c r="I65" i="1"/>
  <c r="I51" i="1"/>
  <c r="I87" i="1"/>
  <c r="I143" i="1"/>
  <c r="I141" i="1"/>
  <c r="I140" i="1"/>
  <c r="I375" i="1"/>
  <c r="I333" i="1"/>
  <c r="I260" i="1"/>
  <c r="I162" i="1" l="1"/>
  <c r="I16" i="1"/>
  <c r="I18" i="1"/>
  <c r="I19" i="1"/>
  <c r="I21" i="1"/>
  <c r="I22" i="1"/>
  <c r="I23" i="1"/>
  <c r="I25" i="1"/>
  <c r="I26" i="1"/>
  <c r="I28" i="1"/>
  <c r="I31" i="1"/>
  <c r="I35" i="1"/>
  <c r="I37" i="1"/>
  <c r="I42" i="1"/>
  <c r="I49" i="1"/>
  <c r="I55" i="1"/>
  <c r="I56" i="1"/>
  <c r="I59" i="1"/>
  <c r="I64" i="1"/>
  <c r="I68" i="1"/>
  <c r="I71" i="1"/>
  <c r="I72" i="1"/>
  <c r="I73" i="1"/>
  <c r="I74" i="1"/>
  <c r="I75" i="1"/>
  <c r="I80" i="1"/>
  <c r="I81" i="1"/>
  <c r="I82" i="1"/>
  <c r="I83" i="1"/>
  <c r="I84" i="1"/>
  <c r="I88" i="1"/>
  <c r="I93" i="1"/>
  <c r="I97" i="1"/>
  <c r="I105" i="1"/>
  <c r="I106" i="1"/>
  <c r="I108" i="1"/>
  <c r="I109" i="1"/>
  <c r="I110" i="1"/>
  <c r="I112" i="1"/>
  <c r="I113" i="1"/>
  <c r="I116" i="1"/>
  <c r="I120" i="1"/>
  <c r="I121" i="1"/>
  <c r="I123" i="1"/>
  <c r="I124" i="1"/>
  <c r="I127" i="1"/>
  <c r="I128" i="1"/>
  <c r="I130" i="1"/>
  <c r="I131" i="1"/>
  <c r="I133" i="1"/>
  <c r="I139" i="1"/>
  <c r="I144" i="1"/>
  <c r="I146" i="1"/>
  <c r="I148" i="1"/>
  <c r="I151" i="1"/>
  <c r="I155" i="1"/>
  <c r="I169" i="1"/>
  <c r="I172" i="1"/>
  <c r="I174" i="1"/>
  <c r="I176" i="1"/>
  <c r="I177" i="1"/>
  <c r="I180" i="1"/>
  <c r="I181" i="1"/>
  <c r="I183" i="1"/>
  <c r="I186" i="1"/>
  <c r="I187" i="1"/>
  <c r="I198" i="1"/>
  <c r="I201" i="1"/>
  <c r="I204" i="1"/>
  <c r="I205" i="1"/>
  <c r="I208" i="1"/>
  <c r="I212" i="1"/>
  <c r="I215" i="1"/>
  <c r="I216" i="1"/>
  <c r="I217" i="1"/>
  <c r="I218" i="1"/>
  <c r="I219" i="1"/>
  <c r="I220" i="1"/>
  <c r="I225" i="1"/>
  <c r="I226" i="1"/>
  <c r="I227" i="1"/>
  <c r="I228" i="1"/>
  <c r="I229" i="1"/>
  <c r="I230" i="1"/>
  <c r="I233" i="1"/>
  <c r="I236" i="1"/>
  <c r="I237" i="1"/>
  <c r="I241" i="1"/>
  <c r="I242" i="1"/>
  <c r="I243" i="1"/>
  <c r="I244" i="1"/>
  <c r="I245" i="1"/>
  <c r="I246" i="1"/>
  <c r="I247" i="1"/>
  <c r="I248" i="1"/>
  <c r="I250" i="1"/>
  <c r="I251" i="1"/>
  <c r="I252" i="1"/>
  <c r="I256" i="1"/>
  <c r="I257" i="1"/>
  <c r="I258" i="1"/>
  <c r="I259" i="1"/>
  <c r="I261" i="1"/>
  <c r="I262" i="1"/>
  <c r="I264" i="1"/>
  <c r="I265" i="1"/>
  <c r="I268" i="1"/>
  <c r="I272" i="1"/>
  <c r="I275" i="1"/>
  <c r="I276" i="1"/>
  <c r="I279" i="1"/>
  <c r="I283" i="1"/>
  <c r="I286" i="1"/>
  <c r="I287" i="1"/>
  <c r="I288" i="1"/>
  <c r="I294" i="1"/>
  <c r="I295" i="1"/>
  <c r="I298" i="1"/>
  <c r="I299" i="1"/>
  <c r="I304" i="1"/>
  <c r="I305" i="1"/>
  <c r="I306" i="1"/>
  <c r="I312" i="1"/>
  <c r="I313" i="1"/>
  <c r="I314" i="1"/>
  <c r="I315" i="1"/>
  <c r="I316" i="1"/>
  <c r="I317" i="1"/>
  <c r="I318" i="1"/>
  <c r="I319" i="1"/>
  <c r="I320" i="1"/>
  <c r="I322" i="1"/>
  <c r="I323" i="1"/>
  <c r="I327" i="1"/>
  <c r="I330" i="1"/>
  <c r="I331" i="1"/>
  <c r="I332" i="1"/>
  <c r="I334" i="1"/>
  <c r="I335" i="1"/>
  <c r="I336" i="1"/>
  <c r="I340" i="1"/>
  <c r="I343" i="1"/>
  <c r="I344" i="1"/>
  <c r="I345" i="1"/>
  <c r="I346" i="1"/>
  <c r="I347" i="1"/>
  <c r="I348" i="1"/>
  <c r="I349" i="1"/>
  <c r="I350" i="1"/>
  <c r="I351" i="1"/>
  <c r="I352" i="1"/>
  <c r="I353" i="1"/>
  <c r="I355" i="1"/>
  <c r="I356" i="1"/>
  <c r="I357" i="1"/>
  <c r="I358" i="1"/>
  <c r="I361" i="1"/>
  <c r="I367" i="1"/>
  <c r="I370" i="1"/>
  <c r="I371" i="1"/>
  <c r="I372" i="1"/>
  <c r="I383" i="1"/>
  <c r="I385" i="1"/>
  <c r="I386" i="1"/>
  <c r="I387" i="1"/>
  <c r="I389" i="1"/>
  <c r="I390" i="1"/>
  <c r="I391" i="1"/>
  <c r="I394" i="1"/>
  <c r="I395" i="1"/>
  <c r="I396" i="1"/>
  <c r="I397" i="1"/>
  <c r="I399" i="1"/>
  <c r="I400" i="1"/>
  <c r="I401" i="1"/>
  <c r="I402" i="1"/>
  <c r="I403" i="1"/>
  <c r="I415" i="1"/>
  <c r="I416" i="1"/>
  <c r="I417" i="1"/>
  <c r="I420" i="1"/>
  <c r="I421" i="1"/>
  <c r="I422" i="1"/>
  <c r="I423" i="1"/>
  <c r="I424" i="1"/>
  <c r="I426" i="1"/>
  <c r="I427" i="1"/>
  <c r="I428" i="1"/>
  <c r="I429" i="1"/>
  <c r="I431" i="1"/>
  <c r="I432" i="1"/>
  <c r="I433" i="1"/>
  <c r="I434" i="1"/>
  <c r="I435" i="1"/>
  <c r="I436" i="1"/>
  <c r="I441" i="1"/>
  <c r="I442" i="1"/>
  <c r="I444" i="1"/>
  <c r="I445" i="1"/>
  <c r="I447" i="1"/>
  <c r="I448" i="1"/>
  <c r="I451" i="1"/>
  <c r="I453" i="1"/>
  <c r="I454" i="1"/>
  <c r="I455" i="1"/>
  <c r="I459" i="1"/>
  <c r="I460" i="1"/>
  <c r="I461" i="1"/>
  <c r="I462" i="1"/>
  <c r="I463" i="1"/>
  <c r="I464" i="1"/>
  <c r="I465" i="1"/>
  <c r="I466" i="1"/>
  <c r="I467" i="1"/>
  <c r="I468" i="1"/>
  <c r="I471" i="1"/>
  <c r="I472" i="1"/>
  <c r="I473" i="1"/>
  <c r="I474" i="1"/>
  <c r="I475" i="1"/>
  <c r="I476" i="1"/>
  <c r="I477" i="1"/>
  <c r="I478" i="1"/>
  <c r="I480" i="1"/>
  <c r="I481" i="1"/>
  <c r="I482" i="1"/>
  <c r="I483" i="1"/>
  <c r="I484" i="1"/>
  <c r="I488" i="1"/>
  <c r="I491" i="1"/>
  <c r="I494" i="1"/>
  <c r="I497" i="1"/>
  <c r="I499" i="1"/>
  <c r="I502" i="1"/>
  <c r="I504" i="1"/>
  <c r="I510" i="1"/>
  <c r="I512" i="1"/>
  <c r="I513" i="1"/>
  <c r="I514" i="1"/>
  <c r="I515" i="1"/>
  <c r="I517" i="1"/>
  <c r="I518" i="1"/>
  <c r="I519" i="1"/>
  <c r="I520" i="1"/>
  <c r="I521" i="1"/>
  <c r="I522" i="1"/>
  <c r="I530" i="1"/>
</calcChain>
</file>

<file path=xl/sharedStrings.xml><?xml version="1.0" encoding="utf-8"?>
<sst xmlns="http://schemas.openxmlformats.org/spreadsheetml/2006/main" count="1616" uniqueCount="720">
  <si>
    <t>Size</t>
  </si>
  <si>
    <r>
      <t xml:space="preserve"> APPLE, </t>
    </r>
    <r>
      <rPr>
        <u/>
        <sz val="11"/>
        <color theme="1"/>
        <rFont val="Calibri"/>
        <family val="2"/>
        <scheme val="minor"/>
      </rPr>
      <t>(Malus spp.)</t>
    </r>
  </si>
  <si>
    <t>#5</t>
  </si>
  <si>
    <t>S.D. Cortland Apple</t>
  </si>
  <si>
    <t>S.D. Fuji Apple</t>
  </si>
  <si>
    <t>S.D. Gala Apple</t>
  </si>
  <si>
    <t>S.D. Honeycrisp Apple</t>
  </si>
  <si>
    <t>S.D. Jonagold Apple</t>
  </si>
  <si>
    <t>S.D. Red McIntosh Apple</t>
  </si>
  <si>
    <t>S.D. Yellow Delicious Apple</t>
  </si>
  <si>
    <r>
      <t xml:space="preserve"> PEAR, </t>
    </r>
    <r>
      <rPr>
        <u/>
        <sz val="11"/>
        <color theme="1"/>
        <rFont val="Calibri"/>
        <family val="2"/>
        <scheme val="minor"/>
      </rPr>
      <t>(Pyrus spp.)</t>
    </r>
  </si>
  <si>
    <t>S.D. Anjou Pear</t>
  </si>
  <si>
    <t>S.D. Bartlett Pear</t>
  </si>
  <si>
    <r>
      <t xml:space="preserve">APRICOT, </t>
    </r>
    <r>
      <rPr>
        <u/>
        <sz val="11"/>
        <color theme="1"/>
        <rFont val="Calibri"/>
        <family val="2"/>
        <scheme val="minor"/>
      </rPr>
      <t>(Prunus armeniaca)</t>
    </r>
  </si>
  <si>
    <r>
      <t xml:space="preserve">NECTARINE, </t>
    </r>
    <r>
      <rPr>
        <u/>
        <sz val="11"/>
        <color theme="1"/>
        <rFont val="Calibri"/>
        <family val="2"/>
        <scheme val="minor"/>
      </rPr>
      <t>(Prunus persica)</t>
    </r>
  </si>
  <si>
    <t>S.D. Fantasia Nectarine</t>
  </si>
  <si>
    <t>S.D. Flavortop Nectarine</t>
  </si>
  <si>
    <r>
      <t>PEACH,</t>
    </r>
    <r>
      <rPr>
        <u/>
        <sz val="11"/>
        <color theme="1"/>
        <rFont val="Calibri"/>
        <family val="2"/>
        <scheme val="minor"/>
      </rPr>
      <t xml:space="preserve"> (Prunus persica)</t>
    </r>
  </si>
  <si>
    <t>S.D. Early Elberta Peach</t>
  </si>
  <si>
    <t>S.D. Elberta Peach</t>
  </si>
  <si>
    <t>S.D. Red Haven Peach</t>
  </si>
  <si>
    <t>S.D. Reliance Peach</t>
  </si>
  <si>
    <t>S.D. Green Gage Plum</t>
  </si>
  <si>
    <t>S.D. Santa Rosa  Plum</t>
  </si>
  <si>
    <r>
      <t xml:space="preserve">CHERRY, </t>
    </r>
    <r>
      <rPr>
        <u/>
        <sz val="11"/>
        <color theme="1"/>
        <rFont val="Calibri"/>
        <family val="2"/>
        <scheme val="minor"/>
      </rPr>
      <t>(Prunus spp.)</t>
    </r>
  </si>
  <si>
    <t>S.D. Bing Cherry</t>
  </si>
  <si>
    <t>S.D. Montmorency Cherry</t>
  </si>
  <si>
    <t>S.D. Stella Cherry</t>
  </si>
  <si>
    <t>NUTS</t>
  </si>
  <si>
    <t>#7</t>
  </si>
  <si>
    <t>6 Way Combination Apple, 3-tier</t>
  </si>
  <si>
    <t>Sensation Lilac</t>
  </si>
  <si>
    <t>Crimson King  Maple</t>
  </si>
  <si>
    <t>#15</t>
  </si>
  <si>
    <t>Crimson Sentry Maple</t>
  </si>
  <si>
    <r>
      <t xml:space="preserve">RED MAPLE, </t>
    </r>
    <r>
      <rPr>
        <u/>
        <sz val="11"/>
        <color theme="1"/>
        <rFont val="Calibri"/>
        <family val="2"/>
        <scheme val="minor"/>
      </rPr>
      <t>(Acer rubrum)</t>
    </r>
  </si>
  <si>
    <t>Autumn Blaze  Maple</t>
  </si>
  <si>
    <t>Quaking  Aspen</t>
  </si>
  <si>
    <t>Patmore Ash</t>
  </si>
  <si>
    <r>
      <t xml:space="preserve">WILLOW, </t>
    </r>
    <r>
      <rPr>
        <u/>
        <sz val="11"/>
        <color theme="1"/>
        <rFont val="Calibri"/>
        <family val="2"/>
        <scheme val="minor"/>
      </rPr>
      <t>(Salix spp.)</t>
    </r>
  </si>
  <si>
    <t>Babylonica Green  Willow</t>
  </si>
  <si>
    <r>
      <t xml:space="preserve">LINDEN, </t>
    </r>
    <r>
      <rPr>
        <u/>
        <sz val="11"/>
        <color theme="1"/>
        <rFont val="Calibri"/>
        <family val="2"/>
        <scheme val="minor"/>
      </rPr>
      <t>(Tilia spp.)</t>
    </r>
  </si>
  <si>
    <t>Greenspire Linden</t>
  </si>
  <si>
    <r>
      <t xml:space="preserve">ZELKOVA, </t>
    </r>
    <r>
      <rPr>
        <u/>
        <sz val="11"/>
        <color theme="1"/>
        <rFont val="Calibri"/>
        <family val="2"/>
        <scheme val="minor"/>
      </rPr>
      <t>(Zelkova serrata)</t>
    </r>
  </si>
  <si>
    <t>Green Vase Zelkova</t>
  </si>
  <si>
    <r>
      <t xml:space="preserve">HAWTHORN, </t>
    </r>
    <r>
      <rPr>
        <u/>
        <sz val="11"/>
        <color theme="1"/>
        <rFont val="Calibri"/>
        <family val="2"/>
        <scheme val="minor"/>
      </rPr>
      <t>(Craetegus spp.)</t>
    </r>
  </si>
  <si>
    <t>Pauls Scarlet Hawthorn</t>
  </si>
  <si>
    <r>
      <t xml:space="preserve">FLOWERING CHERRY, </t>
    </r>
    <r>
      <rPr>
        <u/>
        <sz val="11"/>
        <color theme="1"/>
        <rFont val="Calibri"/>
        <family val="2"/>
        <scheme val="minor"/>
      </rPr>
      <t>(Prunus spp.)</t>
    </r>
  </si>
  <si>
    <r>
      <t xml:space="preserve">FLOWERING CRAB APPLE, </t>
    </r>
    <r>
      <rPr>
        <u/>
        <sz val="11"/>
        <color theme="1"/>
        <rFont val="Calibri"/>
        <family val="2"/>
        <scheme val="minor"/>
      </rPr>
      <t>(Malus spp.)</t>
    </r>
  </si>
  <si>
    <t>Royalty Flowering Crab Apple</t>
  </si>
  <si>
    <r>
      <t xml:space="preserve">FLOWERING PLUM, </t>
    </r>
    <r>
      <rPr>
        <u/>
        <sz val="11"/>
        <color theme="1"/>
        <rFont val="Calibri"/>
        <family val="2"/>
        <scheme val="minor"/>
      </rPr>
      <t>(Prunus spp.)</t>
    </r>
  </si>
  <si>
    <t>Thundercloud Flowering  Plum</t>
  </si>
  <si>
    <r>
      <t xml:space="preserve">FLOWERING PEAR, </t>
    </r>
    <r>
      <rPr>
        <u/>
        <sz val="11"/>
        <color theme="1"/>
        <rFont val="Calibri"/>
        <family val="2"/>
        <scheme val="minor"/>
      </rPr>
      <t>(Pyrus spp.)</t>
    </r>
  </si>
  <si>
    <t>Red Spire Flowering Pear</t>
  </si>
  <si>
    <t>Cleveland Select Flowering Pear</t>
  </si>
  <si>
    <t>Capital Flowering Pear</t>
  </si>
  <si>
    <r>
      <t xml:space="preserve">REDBUD, </t>
    </r>
    <r>
      <rPr>
        <u/>
        <sz val="11"/>
        <color theme="1"/>
        <rFont val="Calibri"/>
        <family val="2"/>
        <scheme val="minor"/>
      </rPr>
      <t>(Cercis canadensis)</t>
    </r>
  </si>
  <si>
    <t>Eastern Redbud</t>
  </si>
  <si>
    <t>Dbl. Subhirtella Weeping Cherry</t>
  </si>
  <si>
    <t>TFAF5</t>
  </si>
  <si>
    <t>TFAG5</t>
  </si>
  <si>
    <t>TFAH5</t>
  </si>
  <si>
    <t>TFARM5</t>
  </si>
  <si>
    <t>TFAGS5</t>
  </si>
  <si>
    <t>TFPA5</t>
  </si>
  <si>
    <t>TFPB5</t>
  </si>
  <si>
    <t>TFPAP5</t>
  </si>
  <si>
    <t>TFNF5</t>
  </si>
  <si>
    <t>TFNP5</t>
  </si>
  <si>
    <t>TFHA5</t>
  </si>
  <si>
    <t>TFHE5</t>
  </si>
  <si>
    <t>TFHD5</t>
  </si>
  <si>
    <t>TFHR5</t>
  </si>
  <si>
    <t>TFMG5</t>
  </si>
  <si>
    <t>TFMR5</t>
  </si>
  <si>
    <t>TFCB5</t>
  </si>
  <si>
    <t>TFCM5</t>
  </si>
  <si>
    <t>SDLS5</t>
  </si>
  <si>
    <t>TSMS7</t>
  </si>
  <si>
    <t>TSMC1</t>
  </si>
  <si>
    <t>TSMB5</t>
  </si>
  <si>
    <t>TSMB7</t>
  </si>
  <si>
    <t>TSPQ5</t>
  </si>
  <si>
    <t>TSPQ7</t>
  </si>
  <si>
    <t>TSLSL5</t>
  </si>
  <si>
    <t>TSLS7</t>
  </si>
  <si>
    <t>TSAE5</t>
  </si>
  <si>
    <t>TSAP7</t>
  </si>
  <si>
    <t>TSWB5</t>
  </si>
  <si>
    <t>TSNG5</t>
  </si>
  <si>
    <t>TSNG7</t>
  </si>
  <si>
    <t>TSZG7</t>
  </si>
  <si>
    <t>TWAR5</t>
  </si>
  <si>
    <t>TWAPS5</t>
  </si>
  <si>
    <t>TWMC5</t>
  </si>
  <si>
    <t>TWMC7</t>
  </si>
  <si>
    <t>TWPS7</t>
  </si>
  <si>
    <t>TWPC7</t>
  </si>
  <si>
    <t>TWRE5</t>
  </si>
  <si>
    <t>TWRE7</t>
  </si>
  <si>
    <t>TWCW7</t>
  </si>
  <si>
    <r>
      <t xml:space="preserve">ASPEN, </t>
    </r>
    <r>
      <rPr>
        <u/>
        <sz val="11"/>
        <color theme="1"/>
        <rFont val="Calibri"/>
        <family val="2"/>
        <scheme val="minor"/>
      </rPr>
      <t>(Populus spp.)</t>
    </r>
  </si>
  <si>
    <r>
      <rPr>
        <b/>
        <u/>
        <sz val="11"/>
        <color theme="1"/>
        <rFont val="Calibri"/>
        <family val="2"/>
        <scheme val="minor"/>
      </rPr>
      <t xml:space="preserve">OAK, </t>
    </r>
    <r>
      <rPr>
        <u/>
        <sz val="11"/>
        <color theme="1"/>
        <rFont val="Calibri"/>
        <family val="2"/>
        <scheme val="minor"/>
      </rPr>
      <t>(Quercus spp.)</t>
    </r>
  </si>
  <si>
    <r>
      <t>S.D. 20th Century Asian Pear</t>
    </r>
    <r>
      <rPr>
        <sz val="11"/>
        <color rgb="FFFF0000"/>
        <rFont val="Calibri"/>
        <family val="2"/>
        <scheme val="minor"/>
      </rPr>
      <t xml:space="preserve"> </t>
    </r>
  </si>
  <si>
    <r>
      <rPr>
        <b/>
        <u/>
        <sz val="11"/>
        <color theme="1"/>
        <rFont val="Calibri"/>
        <family val="2"/>
        <scheme val="minor"/>
      </rPr>
      <t>COMBINATION FRUIT</t>
    </r>
    <r>
      <rPr>
        <b/>
        <u/>
        <sz val="11"/>
        <color rgb="FFFF0000"/>
        <rFont val="Calibri"/>
        <family val="2"/>
        <scheme val="minor"/>
      </rPr>
      <t xml:space="preserve"> </t>
    </r>
  </si>
  <si>
    <t>ESPALIER FRUIT</t>
  </si>
  <si>
    <r>
      <t>Spring Snow Flowering Crab Apple</t>
    </r>
    <r>
      <rPr>
        <sz val="11"/>
        <color rgb="FFFF0000"/>
        <rFont val="Calibri"/>
        <family val="2"/>
        <scheme val="minor"/>
      </rPr>
      <t xml:space="preserve"> </t>
    </r>
  </si>
  <si>
    <r>
      <t>Canada Red Chokecherry (Tree form)</t>
    </r>
    <r>
      <rPr>
        <sz val="11"/>
        <color rgb="FFFF0000"/>
        <rFont val="Calibri"/>
        <family val="2"/>
        <scheme val="minor"/>
      </rPr>
      <t xml:space="preserve"> </t>
    </r>
  </si>
  <si>
    <t>Canada Red Chokecherry (Tree form)</t>
  </si>
  <si>
    <r>
      <rPr>
        <b/>
        <u/>
        <sz val="11"/>
        <color theme="1"/>
        <rFont val="Calibri"/>
        <family val="2"/>
        <scheme val="minor"/>
      </rPr>
      <t>HIBISCUS syriacus - TREE FORM</t>
    </r>
    <r>
      <rPr>
        <u/>
        <sz val="11"/>
        <color theme="1"/>
        <rFont val="Calibri"/>
        <family val="2"/>
        <scheme val="minor"/>
      </rPr>
      <t xml:space="preserve"> (4') (Single Blooms) </t>
    </r>
  </si>
  <si>
    <t>SHADE &amp; FLOWERING TREES</t>
  </si>
  <si>
    <t>FRUIT &amp; NUT TREES</t>
  </si>
  <si>
    <r>
      <t xml:space="preserve">ASH, </t>
    </r>
    <r>
      <rPr>
        <u/>
        <sz val="11"/>
        <color theme="1"/>
        <rFont val="Calibri"/>
        <family val="2"/>
        <scheme val="minor"/>
      </rPr>
      <t>(Fraxinus spp.)</t>
    </r>
  </si>
  <si>
    <t>Autumn Purple Ash</t>
  </si>
  <si>
    <r>
      <t xml:space="preserve">HACKBERRY, </t>
    </r>
    <r>
      <rPr>
        <u/>
        <sz val="11"/>
        <color theme="1"/>
        <rFont val="Calibri"/>
        <family val="2"/>
        <scheme val="minor"/>
      </rPr>
      <t>(Celtis occidentalis)</t>
    </r>
  </si>
  <si>
    <r>
      <t xml:space="preserve">NORWAY MAPLE, </t>
    </r>
    <r>
      <rPr>
        <u/>
        <sz val="11"/>
        <color theme="1"/>
        <rFont val="Calibri"/>
        <family val="2"/>
        <scheme val="minor"/>
      </rPr>
      <t>(Acer platanoides)</t>
    </r>
  </si>
  <si>
    <r>
      <t xml:space="preserve">AMUR MAPLE, </t>
    </r>
    <r>
      <rPr>
        <u/>
        <sz val="11"/>
        <color theme="1"/>
        <rFont val="Calibri"/>
        <family val="2"/>
        <scheme val="minor"/>
      </rPr>
      <t>(Acer ginnala)</t>
    </r>
  </si>
  <si>
    <r>
      <t>HONEYLOCUST,</t>
    </r>
    <r>
      <rPr>
        <u/>
        <sz val="11"/>
        <color theme="1"/>
        <rFont val="Calibri"/>
        <family val="2"/>
        <scheme val="minor"/>
      </rPr>
      <t xml:space="preserve"> (Gleditsia tri. var. Inermis)</t>
    </r>
  </si>
  <si>
    <t>European  Mt. Ash</t>
  </si>
  <si>
    <r>
      <t>MOUNTAIN ASH,</t>
    </r>
    <r>
      <rPr>
        <u/>
        <sz val="11"/>
        <color theme="1"/>
        <rFont val="Calibri"/>
        <family val="2"/>
        <scheme val="minor"/>
      </rPr>
      <t xml:space="preserve"> (Sorbus aucuparia)</t>
    </r>
  </si>
  <si>
    <r>
      <t xml:space="preserve">LILAC, </t>
    </r>
    <r>
      <rPr>
        <u/>
        <sz val="11"/>
        <color theme="1"/>
        <rFont val="Calibri"/>
        <family val="2"/>
        <scheme val="minor"/>
      </rPr>
      <t>(Syringa spp.)</t>
    </r>
  </si>
  <si>
    <r>
      <t>FREEMAN MAPLE,</t>
    </r>
    <r>
      <rPr>
        <u/>
        <sz val="11"/>
        <color theme="1"/>
        <rFont val="Calibri"/>
        <family val="2"/>
        <scheme val="minor"/>
      </rPr>
      <t xml:space="preserve"> (Acer x freemanii)</t>
    </r>
  </si>
  <si>
    <t>Item Number</t>
  </si>
  <si>
    <t>TFPRB5</t>
  </si>
  <si>
    <t>TFHV5</t>
  </si>
  <si>
    <t>TSMN5</t>
  </si>
  <si>
    <t>TSHC5</t>
  </si>
  <si>
    <t>TSHC7</t>
  </si>
  <si>
    <t>TSAAP7</t>
  </si>
  <si>
    <t>TSLSM5</t>
  </si>
  <si>
    <t>TSLSM7</t>
  </si>
  <si>
    <t>TWAPF5</t>
  </si>
  <si>
    <t>TSPSA5</t>
  </si>
  <si>
    <t>TSPSA7</t>
  </si>
  <si>
    <t>TSOB5</t>
  </si>
  <si>
    <t>TSOSW5</t>
  </si>
  <si>
    <r>
      <t xml:space="preserve">              TREE                                                                         </t>
    </r>
    <r>
      <rPr>
        <sz val="12"/>
        <color theme="1"/>
        <rFont val="Calibri"/>
        <family val="2"/>
        <scheme val="minor"/>
      </rPr>
      <t>(S.D. = Semi-Dwarf, T.D. = True Dwarf)</t>
    </r>
  </si>
  <si>
    <t>TFAJ5</t>
  </si>
  <si>
    <r>
      <t xml:space="preserve">TATARIAN MAPLE </t>
    </r>
    <r>
      <rPr>
        <u/>
        <sz val="11"/>
        <color theme="1"/>
        <rFont val="Calibri"/>
        <family val="2"/>
        <scheme val="minor"/>
      </rPr>
      <t>(Acer tartaricum)</t>
    </r>
  </si>
  <si>
    <t>Hotwings Tatar Maple</t>
  </si>
  <si>
    <t>Acer truncatum x plat. Keithsform</t>
  </si>
  <si>
    <t>Imperial Honeylocust</t>
  </si>
  <si>
    <t>#10</t>
  </si>
  <si>
    <r>
      <t>TULIP TREE,</t>
    </r>
    <r>
      <rPr>
        <u/>
        <sz val="11"/>
        <color theme="1"/>
        <rFont val="Calibri"/>
        <family val="2"/>
        <scheme val="minor"/>
      </rPr>
      <t xml:space="preserve"> (Liriodendron tulipifera)</t>
    </r>
  </si>
  <si>
    <t>Tulip Tree</t>
  </si>
  <si>
    <t>Lollipop on SF Rootstock, 42"</t>
  </si>
  <si>
    <t>S.D. Granny Smith Apple</t>
  </si>
  <si>
    <t>Royal Red Maple</t>
  </si>
  <si>
    <t>Robinson Crab Apple</t>
  </si>
  <si>
    <t>Celebration Maple (cv. 'Celzam')</t>
  </si>
  <si>
    <r>
      <t xml:space="preserve">SYCAMORE, </t>
    </r>
    <r>
      <rPr>
        <u/>
        <sz val="11"/>
        <color theme="1"/>
        <rFont val="Calibri"/>
        <family val="2"/>
        <scheme val="minor"/>
      </rPr>
      <t>(Platanus x acerifolia)</t>
    </r>
  </si>
  <si>
    <t>Bloodgood Sycamore</t>
  </si>
  <si>
    <t>October Glory Maple</t>
  </si>
  <si>
    <t xml:space="preserve">S.D. Puget Gold Apricot </t>
  </si>
  <si>
    <t xml:space="preserve">S.D. Frost Peach </t>
  </si>
  <si>
    <t xml:space="preserve">S.D. Veteran Peach </t>
  </si>
  <si>
    <t xml:space="preserve">S.D. Red Bartlett Pear </t>
  </si>
  <si>
    <t xml:space="preserve">Flame Amur Maple - Tree Form </t>
  </si>
  <si>
    <t xml:space="preserve">Norway Maple </t>
  </si>
  <si>
    <t xml:space="preserve">Red Sunset Maple </t>
  </si>
  <si>
    <t xml:space="preserve">Sun Valley Maple </t>
  </si>
  <si>
    <t xml:space="preserve">Common Hackberry </t>
  </si>
  <si>
    <r>
      <rPr>
        <sz val="11"/>
        <rFont val="Calibri"/>
        <family val="2"/>
        <scheme val="minor"/>
      </rPr>
      <t>Common Hackberry</t>
    </r>
    <r>
      <rPr>
        <sz val="11"/>
        <color rgb="FFFF0000"/>
        <rFont val="Calibri"/>
        <family val="2"/>
        <scheme val="minor"/>
      </rPr>
      <t xml:space="preserve"> </t>
    </r>
  </si>
  <si>
    <t xml:space="preserve">Indian Magic Flowering Crab Apple </t>
  </si>
  <si>
    <t xml:space="preserve">Prairie Fire Flowering Crab Apple </t>
  </si>
  <si>
    <t xml:space="preserve">Spring Snow Flowering Crab Apple </t>
  </si>
  <si>
    <r>
      <t>Swedish Aspen</t>
    </r>
    <r>
      <rPr>
        <sz val="11"/>
        <color rgb="FFFF0000"/>
        <rFont val="Calibri"/>
        <family val="2"/>
        <scheme val="minor"/>
      </rPr>
      <t xml:space="preserve"> </t>
    </r>
  </si>
  <si>
    <t xml:space="preserve">Swedish Aspen </t>
  </si>
  <si>
    <t xml:space="preserve">Burr Oak </t>
  </si>
  <si>
    <t xml:space="preserve">Kindred Spirit Oak </t>
  </si>
  <si>
    <t xml:space="preserve">Swamp White Oak </t>
  </si>
  <si>
    <t>S.D. Sweetheart Cherry</t>
  </si>
  <si>
    <r>
      <t>PLUM/PRUNE,</t>
    </r>
    <r>
      <rPr>
        <u/>
        <sz val="11"/>
        <color theme="1"/>
        <rFont val="Calibri"/>
        <family val="2"/>
        <scheme val="minor"/>
      </rPr>
      <t xml:space="preserve"> (Prunus spp.)</t>
    </r>
  </si>
  <si>
    <t>Mmme Lemoine Lilac</t>
  </si>
  <si>
    <t>Engel's Evergreens, LLC</t>
  </si>
  <si>
    <t>TSMB10</t>
  </si>
  <si>
    <t>TSMRR5</t>
  </si>
  <si>
    <t>TWRE10</t>
  </si>
  <si>
    <t>TSLSM10</t>
  </si>
  <si>
    <t>TSPSA10</t>
  </si>
  <si>
    <t>TWMC10</t>
  </si>
  <si>
    <t>TWPS10</t>
  </si>
  <si>
    <t>Walnut, Carpathian</t>
  </si>
  <si>
    <t>TSMCK5</t>
  </si>
  <si>
    <t>TSMCK7</t>
  </si>
  <si>
    <t>TSMCK10</t>
  </si>
  <si>
    <t>TSMNS7</t>
  </si>
  <si>
    <t>Norwegian Sunset Maple</t>
  </si>
  <si>
    <r>
      <t xml:space="preserve">SERVICEBERRY, </t>
    </r>
    <r>
      <rPr>
        <u/>
        <sz val="11"/>
        <color theme="1"/>
        <rFont val="Calibri"/>
        <family val="2"/>
        <scheme val="minor"/>
      </rPr>
      <t>(Amelanchier spp.)</t>
    </r>
  </si>
  <si>
    <t>Autumn Brillance Serviceberry</t>
  </si>
  <si>
    <t>TWPS15</t>
  </si>
  <si>
    <t>Walnut, Manregion</t>
  </si>
  <si>
    <t>Littleleaf Linden</t>
  </si>
  <si>
    <t>42" Snow Fountain Weeping Cherry</t>
  </si>
  <si>
    <t>42" Dble Subhirtella Wpg Cherry</t>
  </si>
  <si>
    <t>All-in-One Almond</t>
  </si>
  <si>
    <t>Redmond Linden</t>
  </si>
  <si>
    <t>Souixland Poplar</t>
  </si>
  <si>
    <t>Ruby Falls Redbud</t>
  </si>
  <si>
    <t>Lavendar Twist, 'Covey' Redbud</t>
  </si>
  <si>
    <t>TSAB7</t>
  </si>
  <si>
    <t>TSNLL5</t>
  </si>
  <si>
    <t>S.D. Rainier Cherry</t>
  </si>
  <si>
    <t>Ludwig Spaeth Lilac</t>
  </si>
  <si>
    <t>Indian Summer Flowering Crab Apple</t>
  </si>
  <si>
    <t>4 in 1 Combination Apple</t>
  </si>
  <si>
    <t>S.D. Royal Ann Cherry</t>
  </si>
  <si>
    <t>Autumn Blaze Flowering Pear</t>
  </si>
  <si>
    <r>
      <rPr>
        <b/>
        <u/>
        <sz val="11"/>
        <color theme="1"/>
        <rFont val="Calibri"/>
        <family val="2"/>
        <scheme val="minor"/>
      </rPr>
      <t>SUGAR MAPLE,</t>
    </r>
    <r>
      <rPr>
        <u/>
        <sz val="11"/>
        <color theme="1"/>
        <rFont val="Calibri"/>
        <family val="2"/>
        <scheme val="minor"/>
      </rPr>
      <t xml:space="preserve"> (Acer saccharum)</t>
    </r>
  </si>
  <si>
    <t>Green Mtn. Sugar Maple</t>
  </si>
  <si>
    <t>Quaking  Aspen - Clump</t>
  </si>
  <si>
    <t>Brandywine Maple</t>
  </si>
  <si>
    <t>Profusion Flowering Crab Apple</t>
  </si>
  <si>
    <t>Quaking Aspen - Clump</t>
  </si>
  <si>
    <r>
      <rPr>
        <b/>
        <u/>
        <sz val="11"/>
        <color theme="1"/>
        <rFont val="Calibri"/>
        <family val="2"/>
        <scheme val="minor"/>
      </rPr>
      <t>VINE MAPLE,</t>
    </r>
    <r>
      <rPr>
        <u/>
        <sz val="11"/>
        <color theme="1"/>
        <rFont val="Calibri"/>
        <family val="2"/>
        <scheme val="minor"/>
      </rPr>
      <t xml:space="preserve"> (Acer circinatum)</t>
    </r>
  </si>
  <si>
    <t>Primrose Lilac</t>
  </si>
  <si>
    <t>Krasavitsa Moskvy Lilac</t>
  </si>
  <si>
    <t>S.D. Gravenstein Apple</t>
  </si>
  <si>
    <t>Sunburst  Honeylocust</t>
  </si>
  <si>
    <t xml:space="preserve">Shademaster Honeylocust </t>
  </si>
  <si>
    <t>Skyline Honeylocust</t>
  </si>
  <si>
    <t>TFAGRA5</t>
  </si>
  <si>
    <t>TFAH7</t>
  </si>
  <si>
    <t>TFAO5</t>
  </si>
  <si>
    <t>TFWC5</t>
  </si>
  <si>
    <t>TFWM5</t>
  </si>
  <si>
    <t>TFCFA417</t>
  </si>
  <si>
    <t>TSMB15</t>
  </si>
  <si>
    <t>TSMC5</t>
  </si>
  <si>
    <t>TSMSV10</t>
  </si>
  <si>
    <t>TWRLT10</t>
  </si>
  <si>
    <t>TSAAP10</t>
  </si>
  <si>
    <t>TSLSL7</t>
  </si>
  <si>
    <t>TWAIM15</t>
  </si>
  <si>
    <t>TWAPF7</t>
  </si>
  <si>
    <t>TWAPS10</t>
  </si>
  <si>
    <t>TWAPS15</t>
  </si>
  <si>
    <t>TSLPTB5</t>
  </si>
  <si>
    <t>TSLPTB7</t>
  </si>
  <si>
    <t>TSPQ10</t>
  </si>
  <si>
    <t>TSPQC15</t>
  </si>
  <si>
    <t>TSPS5</t>
  </si>
  <si>
    <t>TSPS10</t>
  </si>
  <si>
    <t>TSPSA15</t>
  </si>
  <si>
    <t>TWPAB5</t>
  </si>
  <si>
    <t>TWPR15</t>
  </si>
  <si>
    <t>TWPC15</t>
  </si>
  <si>
    <t>TSAE10</t>
  </si>
  <si>
    <t>SDLKM5</t>
  </si>
  <si>
    <t>SDLL5</t>
  </si>
  <si>
    <t>SDLML5</t>
  </si>
  <si>
    <t>SDLPR5</t>
  </si>
  <si>
    <t>TSNLL7</t>
  </si>
  <si>
    <t>TSNR7</t>
  </si>
  <si>
    <r>
      <t xml:space="preserve">BIRCH, </t>
    </r>
    <r>
      <rPr>
        <u/>
        <sz val="11"/>
        <color theme="1"/>
        <rFont val="Calibri"/>
        <family val="2"/>
        <scheme val="minor"/>
      </rPr>
      <t>(Betula spp.)</t>
    </r>
  </si>
  <si>
    <r>
      <t xml:space="preserve">GINGKO, </t>
    </r>
    <r>
      <rPr>
        <u/>
        <sz val="11"/>
        <color theme="1"/>
        <rFont val="Calibri"/>
        <family val="2"/>
        <scheme val="minor"/>
      </rPr>
      <t>(Gingko spp.)</t>
    </r>
  </si>
  <si>
    <t>Gingko Autumn Gold</t>
  </si>
  <si>
    <t>TSMSV15</t>
  </si>
  <si>
    <t>TWPR10</t>
  </si>
  <si>
    <t>S.D. Chinese Apricot</t>
  </si>
  <si>
    <t>Yoshino Flowering Cherry</t>
  </si>
  <si>
    <t>Walnut, Black</t>
  </si>
  <si>
    <t>#2</t>
  </si>
  <si>
    <r>
      <t>CURRANT,</t>
    </r>
    <r>
      <rPr>
        <u/>
        <sz val="11"/>
        <color theme="1"/>
        <rFont val="Calibri"/>
        <family val="2"/>
        <scheme val="minor"/>
      </rPr>
      <t xml:space="preserve"> (Ribes sativum)</t>
    </r>
  </si>
  <si>
    <t>Currant Red</t>
  </si>
  <si>
    <t>SFCR2</t>
  </si>
  <si>
    <t>SHRUBS</t>
  </si>
  <si>
    <r>
      <t>DOGWOOD,</t>
    </r>
    <r>
      <rPr>
        <u/>
        <sz val="11"/>
        <color theme="1"/>
        <rFont val="Calibri"/>
        <family val="2"/>
        <scheme val="minor"/>
      </rPr>
      <t xml:space="preserve"> (Cornus Sp.)</t>
    </r>
  </si>
  <si>
    <r>
      <t xml:space="preserve">BURNING BUSH, </t>
    </r>
    <r>
      <rPr>
        <u/>
        <sz val="11"/>
        <color theme="1"/>
        <rFont val="Calibri"/>
        <family val="2"/>
        <scheme val="minor"/>
      </rPr>
      <t>(Euonymus alatus Compact)</t>
    </r>
  </si>
  <si>
    <t>Dwarf Burning Bush</t>
  </si>
  <si>
    <r>
      <t xml:space="preserve">PURPLELEAF SANDCHERRY, </t>
    </r>
    <r>
      <rPr>
        <u/>
        <sz val="11"/>
        <color theme="1"/>
        <rFont val="Calibri"/>
        <family val="2"/>
        <scheme val="minor"/>
      </rPr>
      <t>(Prunus x cistena)</t>
    </r>
  </si>
  <si>
    <t>Purpleleaf Sandcherry</t>
  </si>
  <si>
    <t>Pacific Sunset Maple</t>
  </si>
  <si>
    <t>Acer truncatum x plat. Warrenred</t>
  </si>
  <si>
    <t>S.D. Canadian Harmony Peach</t>
  </si>
  <si>
    <r>
      <t xml:space="preserve">HYDRANGEA, </t>
    </r>
    <r>
      <rPr>
        <u/>
        <sz val="11"/>
        <color theme="1"/>
        <rFont val="Calibri"/>
        <family val="2"/>
        <scheme val="minor"/>
      </rPr>
      <t>(Hydrangea pan.)(3' Std)</t>
    </r>
  </si>
  <si>
    <t>Juliet Cherry Bush</t>
  </si>
  <si>
    <t>Carmen Jewel Cherry Bush</t>
  </si>
  <si>
    <t>S.D. Seckel Pear</t>
  </si>
  <si>
    <t>Hopa Flowering Crab Apple</t>
  </si>
  <si>
    <r>
      <t xml:space="preserve">HORNBEAM, </t>
    </r>
    <r>
      <rPr>
        <u/>
        <sz val="11"/>
        <color theme="1"/>
        <rFont val="Calibri"/>
        <family val="2"/>
        <scheme val="minor"/>
      </rPr>
      <t>(Carpinus betulus)</t>
    </r>
  </si>
  <si>
    <t>S.D. Red D'Anjou Pear</t>
  </si>
  <si>
    <t>S.D. Red Gold Nectarine</t>
  </si>
  <si>
    <t>Regal Prince Oak</t>
  </si>
  <si>
    <t>Crimson Cloud Hawthorn</t>
  </si>
  <si>
    <r>
      <t xml:space="preserve">MAPLE, </t>
    </r>
    <r>
      <rPr>
        <u/>
        <sz val="11"/>
        <color theme="1"/>
        <rFont val="Calibri"/>
        <family val="2"/>
        <scheme val="minor"/>
      </rPr>
      <t>(Acer ginnala)</t>
    </r>
  </si>
  <si>
    <t>Flame Amur Maple</t>
  </si>
  <si>
    <t>Streetkeeper Honeylocust</t>
  </si>
  <si>
    <t>Theves Poplar</t>
  </si>
  <si>
    <t>Raywood Ash</t>
  </si>
  <si>
    <t>Eastern Redbud (multi-stem)</t>
  </si>
  <si>
    <t>Heritage Birch</t>
  </si>
  <si>
    <t>Baileyi Red Twig Dogwood</t>
  </si>
  <si>
    <t>Qty Order</t>
  </si>
  <si>
    <r>
      <t>MISCELLANEOUS</t>
    </r>
    <r>
      <rPr>
        <u/>
        <sz val="11"/>
        <color theme="1"/>
        <rFont val="Calibri"/>
        <family val="2"/>
        <scheme val="minor"/>
      </rPr>
      <t>, (Prunus spp.)</t>
    </r>
  </si>
  <si>
    <t>TFAG7</t>
  </si>
  <si>
    <t>TFAGS7</t>
  </si>
  <si>
    <t>TFHE7</t>
  </si>
  <si>
    <t>TFTC5</t>
  </si>
  <si>
    <t>TFHCH5</t>
  </si>
  <si>
    <t>SFCBCJ5</t>
  </si>
  <si>
    <t>SFCBJ5</t>
  </si>
  <si>
    <t>TFPRA5</t>
  </si>
  <si>
    <t>TFPSE5</t>
  </si>
  <si>
    <t>TFWB5</t>
  </si>
  <si>
    <t>TFHMPP5</t>
  </si>
  <si>
    <t>SDBR5</t>
  </si>
  <si>
    <t>SDCIS5</t>
  </si>
  <si>
    <t>TSMC10</t>
  </si>
  <si>
    <t>TSMCK15</t>
  </si>
  <si>
    <t>TSMGM7</t>
  </si>
  <si>
    <t>TSMHT7</t>
  </si>
  <si>
    <t>TSBH5</t>
  </si>
  <si>
    <t>TWRE15</t>
  </si>
  <si>
    <t>TSLI7</t>
  </si>
  <si>
    <t>TWAP7</t>
  </si>
  <si>
    <t>TWPAB7</t>
  </si>
  <si>
    <t>TSMFA7</t>
  </si>
  <si>
    <t>TSMBW7</t>
  </si>
  <si>
    <t>TSLSK7</t>
  </si>
  <si>
    <t>TSPT5</t>
  </si>
  <si>
    <t>TWCY7</t>
  </si>
  <si>
    <t>TSORP7</t>
  </si>
  <si>
    <t xml:space="preserve">Quaking Aspen </t>
  </si>
  <si>
    <t>Vince Maple - Tree</t>
  </si>
  <si>
    <r>
      <t>ALDER</t>
    </r>
    <r>
      <rPr>
        <u/>
        <sz val="11"/>
        <color theme="1"/>
        <rFont val="Calibri"/>
        <family val="2"/>
        <scheme val="minor"/>
      </rPr>
      <t>, (Alnus spp.)</t>
    </r>
  </si>
  <si>
    <t>Mountain Alder</t>
  </si>
  <si>
    <t>Romeo Cherry Bush</t>
  </si>
  <si>
    <t>European White Birch</t>
  </si>
  <si>
    <t>Niobe Golden Weeping Willow</t>
  </si>
  <si>
    <t>S.D. Cresthaven Peach</t>
  </si>
  <si>
    <r>
      <rPr>
        <b/>
        <u/>
        <sz val="11"/>
        <color theme="1"/>
        <rFont val="Calibri"/>
        <family val="2"/>
        <scheme val="minor"/>
      </rPr>
      <t>LILAC TREE</t>
    </r>
    <r>
      <rPr>
        <u/>
        <sz val="11"/>
        <color theme="1"/>
        <rFont val="Calibri"/>
        <family val="2"/>
        <scheme val="minor"/>
      </rPr>
      <t>, (Syringa sp.)</t>
    </r>
  </si>
  <si>
    <t xml:space="preserve">Red Oak </t>
  </si>
  <si>
    <t xml:space="preserve"> </t>
  </si>
  <si>
    <r>
      <t xml:space="preserve">BERRIES, </t>
    </r>
    <r>
      <rPr>
        <u/>
        <sz val="11"/>
        <color theme="1"/>
        <rFont val="Calibri"/>
        <family val="2"/>
        <scheme val="minor"/>
      </rPr>
      <t>(Ribes sp.)</t>
    </r>
  </si>
  <si>
    <t>Raspberry Canby (spring, thornless)</t>
  </si>
  <si>
    <t>Raspberry Fall Gold (everbearing, golden berries)</t>
  </si>
  <si>
    <t>Raspberry Heritage (everbearing, red berries)</t>
  </si>
  <si>
    <t>Raspberry Jewel Black (black berries)</t>
  </si>
  <si>
    <t>Nova (blue fruit)</t>
  </si>
  <si>
    <t>York (purplish black fruit)</t>
  </si>
  <si>
    <t>#3</t>
  </si>
  <si>
    <r>
      <t>ELDERBERRY</t>
    </r>
    <r>
      <rPr>
        <u/>
        <sz val="11"/>
        <color theme="1"/>
        <rFont val="Calibri"/>
        <family val="2"/>
        <scheme val="minor"/>
      </rPr>
      <t>, (Sambucus canadensis)</t>
    </r>
  </si>
  <si>
    <t>TFAPL7</t>
  </si>
  <si>
    <t>TFHA7</t>
  </si>
  <si>
    <t>TFHD7</t>
  </si>
  <si>
    <t>TFCB7</t>
  </si>
  <si>
    <t>SFRC2</t>
  </si>
  <si>
    <t>SFRFG2</t>
  </si>
  <si>
    <t>SFRH2</t>
  </si>
  <si>
    <t>SFRJB2</t>
  </si>
  <si>
    <t>TSMVM10</t>
  </si>
  <si>
    <t>TSMFA5</t>
  </si>
  <si>
    <t>TSMO10</t>
  </si>
  <si>
    <t>TSMO15</t>
  </si>
  <si>
    <t>TSMNS10</t>
  </si>
  <si>
    <t>TSAB10</t>
  </si>
  <si>
    <t>TSHC10</t>
  </si>
  <si>
    <t>TSGAG7</t>
  </si>
  <si>
    <t>TSLI5</t>
  </si>
  <si>
    <t>TSLSL10</t>
  </si>
  <si>
    <t>TWAPF10</t>
  </si>
  <si>
    <t>TSPQ15</t>
  </si>
  <si>
    <t>TSPS7</t>
  </si>
  <si>
    <t>TWMC15</t>
  </si>
  <si>
    <t>TWMT10</t>
  </si>
  <si>
    <t>TSOB7</t>
  </si>
  <si>
    <t>TSOR7</t>
  </si>
  <si>
    <t>TSWN5</t>
  </si>
  <si>
    <t>TSNG15</t>
  </si>
  <si>
    <t>TOTAL</t>
  </si>
  <si>
    <t>TSOSW10</t>
  </si>
  <si>
    <t>TSPQC5</t>
  </si>
  <si>
    <t>S.D. Lemon Elberta Peach</t>
  </si>
  <si>
    <t>TFHL5</t>
  </si>
  <si>
    <t>S.D. Peach Plum</t>
  </si>
  <si>
    <t>S.D. Liberty Apple</t>
  </si>
  <si>
    <t>TFALB5</t>
  </si>
  <si>
    <t>S.D. Red Hardi Nectarine</t>
  </si>
  <si>
    <t>USDA Zone</t>
  </si>
  <si>
    <t>S.D. Tomcot Apricot</t>
  </si>
  <si>
    <r>
      <t>LOCUST,</t>
    </r>
    <r>
      <rPr>
        <u/>
        <sz val="11"/>
        <color theme="1"/>
        <rFont val="Calibri"/>
        <family val="2"/>
        <scheme val="minor"/>
      </rPr>
      <t xml:space="preserve"> (Robinia idahoensis)</t>
    </r>
  </si>
  <si>
    <t>Locust Purple Robe</t>
  </si>
  <si>
    <t>Frans Fontaine Hornbeam</t>
  </si>
  <si>
    <r>
      <t>SWEETGUM,</t>
    </r>
    <r>
      <rPr>
        <u/>
        <sz val="11"/>
        <color theme="1"/>
        <rFont val="Calibri"/>
        <family val="2"/>
        <scheme val="minor"/>
      </rPr>
      <t xml:space="preserve"> (Liquidambar styrac.)</t>
    </r>
  </si>
  <si>
    <t>Happidaze Sweetgum</t>
  </si>
  <si>
    <t>Gladiator Flowering Crab Apple</t>
  </si>
  <si>
    <t>American Sentry Linden</t>
  </si>
  <si>
    <t>Ivory Halo Dogwood</t>
  </si>
  <si>
    <t>Colossal Chestnut</t>
  </si>
  <si>
    <t>S.D. Comice Pear</t>
  </si>
  <si>
    <t>Raspberry Boyne (summer)</t>
  </si>
  <si>
    <t>4-8</t>
  </si>
  <si>
    <t>3-8</t>
  </si>
  <si>
    <t>TFHC5</t>
  </si>
  <si>
    <t>4-9</t>
  </si>
  <si>
    <t>SFCBR5</t>
  </si>
  <si>
    <t>SFEN3</t>
  </si>
  <si>
    <t>SFEY3</t>
  </si>
  <si>
    <t>SDIH5</t>
  </si>
  <si>
    <t>4-7</t>
  </si>
  <si>
    <t>5-9</t>
  </si>
  <si>
    <t>3-9</t>
  </si>
  <si>
    <t>5-8</t>
  </si>
  <si>
    <t>3-6</t>
  </si>
  <si>
    <t>3-7</t>
  </si>
  <si>
    <t>6-9</t>
  </si>
  <si>
    <t>4b-9</t>
  </si>
  <si>
    <t>TSALDM5</t>
  </si>
  <si>
    <t>TSAB5</t>
  </si>
  <si>
    <t>TSHFF10</t>
  </si>
  <si>
    <t>TWREMS15</t>
  </si>
  <si>
    <t>TWHP7</t>
  </si>
  <si>
    <t>TSAP10</t>
  </si>
  <si>
    <t>TSSH7</t>
  </si>
  <si>
    <t>TSSSS7</t>
  </si>
  <si>
    <t>Slender Silhouette Sweetgum</t>
  </si>
  <si>
    <t>TWAG10</t>
  </si>
  <si>
    <t>TSOB10</t>
  </si>
  <si>
    <t>TSLP5</t>
  </si>
  <si>
    <t>TSNAS5</t>
  </si>
  <si>
    <t>5-7</t>
  </si>
  <si>
    <t>4b-8</t>
  </si>
  <si>
    <t>2-7</t>
  </si>
  <si>
    <t>2-8</t>
  </si>
  <si>
    <t>2-9</t>
  </si>
  <si>
    <t>TFPC5</t>
  </si>
  <si>
    <t>TFCC5</t>
  </si>
  <si>
    <t>SFRB2</t>
  </si>
  <si>
    <t>TWREMS7</t>
  </si>
  <si>
    <t>TSLS10</t>
  </si>
  <si>
    <t>TSLPTB10</t>
  </si>
  <si>
    <t>TSNLL10</t>
  </si>
  <si>
    <t>TSNLL15</t>
  </si>
  <si>
    <t>TSNR10</t>
  </si>
  <si>
    <t>Mailing Address: 2015 SE Currin Lane, Hillsboro, OR 97123</t>
  </si>
  <si>
    <t>Facility Address:  45100 SW Seghers Rd, Gaston, OR 97119</t>
  </si>
  <si>
    <t xml:space="preserve">  phone   503-359-5757</t>
  </si>
  <si>
    <t xml:space="preserve">  fax  503-357-5780</t>
  </si>
  <si>
    <t>Street Address___________________________________________________</t>
  </si>
  <si>
    <t>Customer_______________________________________________________</t>
  </si>
  <si>
    <t xml:space="preserve">   City___________________________ State_______ Zip Code_____________</t>
  </si>
  <si>
    <t xml:space="preserve"> Email___________________________________________________________</t>
  </si>
  <si>
    <t>Qty Available Now</t>
  </si>
  <si>
    <t>S.D. Flemish Beauty Pear</t>
  </si>
  <si>
    <t>TFPF5</t>
  </si>
  <si>
    <t>S.D. Summercrisp Pear</t>
  </si>
  <si>
    <t>TFPSC5</t>
  </si>
  <si>
    <t>TSAR5</t>
  </si>
  <si>
    <t>TWPAB10</t>
  </si>
  <si>
    <t>TSNG10</t>
  </si>
  <si>
    <t>S.D. Moonglow Pear</t>
  </si>
  <si>
    <t>TFPM5</t>
  </si>
  <si>
    <t>S.D. Pink Lady Apple</t>
  </si>
  <si>
    <t>TSMPS10</t>
  </si>
  <si>
    <t>TWREMS10</t>
  </si>
  <si>
    <t>TSOR10</t>
  </si>
  <si>
    <t>TWAROB10</t>
  </si>
  <si>
    <t>Green Ash</t>
  </si>
  <si>
    <t>TSAG10</t>
  </si>
  <si>
    <t>TSMR15</t>
  </si>
  <si>
    <t>Blackberry Chester Thornless</t>
  </si>
  <si>
    <t>SFBCT2</t>
  </si>
  <si>
    <t>TSLSK10</t>
  </si>
  <si>
    <t>Zinfin Doll Hydrangea</t>
  </si>
  <si>
    <t>TSORP10</t>
  </si>
  <si>
    <t>TSMRR7</t>
  </si>
  <si>
    <t>TFHD10</t>
  </si>
  <si>
    <r>
      <t>SERVICEBERRY</t>
    </r>
    <r>
      <rPr>
        <u/>
        <sz val="11"/>
        <color theme="1"/>
        <rFont val="Calibri"/>
        <family val="2"/>
        <scheme val="minor"/>
      </rPr>
      <t>, (Amelanchier sp.)</t>
    </r>
  </si>
  <si>
    <t>Dolgo Flowering Crab Apple</t>
  </si>
  <si>
    <t>TFAC7</t>
  </si>
  <si>
    <t>Ivory Pillar Tree Llac</t>
  </si>
  <si>
    <t>Coralburst Crab Apple</t>
  </si>
  <si>
    <t>TWRRF15</t>
  </si>
  <si>
    <t>Dwarf Korean Lilac</t>
  </si>
  <si>
    <t>TSMBW10</t>
  </si>
  <si>
    <t>TWRRF7</t>
  </si>
  <si>
    <t>TFCSH7</t>
  </si>
  <si>
    <t>Northern Acclaim Honeylocust</t>
  </si>
  <si>
    <t>TSMR10</t>
  </si>
  <si>
    <t>TWAIS15</t>
  </si>
  <si>
    <t>TWMT15</t>
  </si>
  <si>
    <t>TSLI10</t>
  </si>
  <si>
    <t>TWAH10</t>
  </si>
  <si>
    <t>TSSH10</t>
  </si>
  <si>
    <t>TFNRH5</t>
  </si>
  <si>
    <t>TSPT7</t>
  </si>
  <si>
    <t>TSOKS10</t>
  </si>
  <si>
    <t>TSOKS15</t>
  </si>
  <si>
    <t>S.D. Bosc Pear</t>
  </si>
  <si>
    <t>SMFA7</t>
  </si>
  <si>
    <t>Common Lilac</t>
  </si>
  <si>
    <t>SDLCP5</t>
  </si>
  <si>
    <t>TFHA10</t>
  </si>
  <si>
    <t>TFCR7</t>
  </si>
  <si>
    <t>Whitespire Birch</t>
  </si>
  <si>
    <t>TSHFF15</t>
  </si>
  <si>
    <t>TWRLT7</t>
  </si>
  <si>
    <t>TSLNA7</t>
  </si>
  <si>
    <t>TSNLA10</t>
  </si>
  <si>
    <t>TWACB7</t>
  </si>
  <si>
    <t>TWAD7</t>
  </si>
  <si>
    <t>TWAD10</t>
  </si>
  <si>
    <t>TSDLTDK7</t>
  </si>
  <si>
    <t>TSDLTIP7</t>
  </si>
  <si>
    <t>email:  engels.evergreens@frontier.com         website: engelsevergreens.com</t>
  </si>
  <si>
    <t xml:space="preserve">          SMALL FRUIT</t>
  </si>
  <si>
    <t>TSMS10</t>
  </si>
  <si>
    <t>TSMS15</t>
  </si>
  <si>
    <t>#20</t>
  </si>
  <si>
    <t>TSMR20</t>
  </si>
  <si>
    <t>TSAG15</t>
  </si>
  <si>
    <t>Autumn Brillance Serviceberry - Tree</t>
  </si>
  <si>
    <t>Autumn Brillance Serviceberry  - Tree</t>
  </si>
  <si>
    <t>TSTT5</t>
  </si>
  <si>
    <t>Japanese Tree Lilac</t>
  </si>
  <si>
    <t>Hybrid Chestnut</t>
  </si>
  <si>
    <t>TFCHC5</t>
  </si>
  <si>
    <t>Butternut, Juglans cinerea</t>
  </si>
  <si>
    <t>S.D. Suncrest Peach</t>
  </si>
  <si>
    <t>TFHSC5</t>
  </si>
  <si>
    <t>TFHCH7</t>
  </si>
  <si>
    <t>TFHF7</t>
  </si>
  <si>
    <t>TFHR7</t>
  </si>
  <si>
    <t>TWAP10</t>
  </si>
  <si>
    <t>TSMGM10</t>
  </si>
  <si>
    <t>TWALP10</t>
  </si>
  <si>
    <t>TSNAS7</t>
  </si>
  <si>
    <t>Canada Red Chokeberry (Multi-Stem)</t>
  </si>
  <si>
    <t>TMMCM7</t>
  </si>
  <si>
    <t>TSAR7</t>
  </si>
  <si>
    <t>Emerald Queen Maple</t>
  </si>
  <si>
    <t>TSMEQ10</t>
  </si>
  <si>
    <t>TSOSW15</t>
  </si>
  <si>
    <t>TWALP20</t>
  </si>
  <si>
    <t>TSMO20</t>
  </si>
  <si>
    <t>#25</t>
  </si>
  <si>
    <t>TSNG25</t>
  </si>
  <si>
    <t>Grape Canadice</t>
  </si>
  <si>
    <t>Grape Glenora</t>
  </si>
  <si>
    <t>Grape Himrod</t>
  </si>
  <si>
    <t>Grape Vanessa</t>
  </si>
  <si>
    <r>
      <t xml:space="preserve">GRAPES, </t>
    </r>
    <r>
      <rPr>
        <u/>
        <sz val="11"/>
        <color theme="1"/>
        <rFont val="Calibri"/>
        <family val="2"/>
        <scheme val="minor"/>
      </rPr>
      <t>(Vitis sp.)</t>
    </r>
    <r>
      <rPr>
        <b/>
        <u/>
        <sz val="11"/>
        <color theme="1"/>
        <rFont val="Calibri"/>
        <family val="2"/>
        <scheme val="minor"/>
      </rPr>
      <t xml:space="preserve"> Not permitted in CA,ID,NY,WA</t>
    </r>
  </si>
  <si>
    <t>SFGC2</t>
  </si>
  <si>
    <t>SFGG2</t>
  </si>
  <si>
    <t>SFGH2</t>
  </si>
  <si>
    <t>SFGV2</t>
  </si>
  <si>
    <t>Raspberry Cascade Bounty (summer, red)</t>
  </si>
  <si>
    <t>Marionberry</t>
  </si>
  <si>
    <t>SDCIS2</t>
  </si>
  <si>
    <t>TFHC7</t>
  </si>
  <si>
    <t>TWHYZD15</t>
  </si>
  <si>
    <t>TFHE10</t>
  </si>
  <si>
    <t>Autumn Brillance Serviceberry - multi-stem</t>
  </si>
  <si>
    <t>TSABMS10</t>
  </si>
  <si>
    <t>TSMPS15</t>
  </si>
  <si>
    <t>TSBEW7</t>
  </si>
  <si>
    <t>Pyramidal European Hornbeam</t>
  </si>
  <si>
    <t>Green Pillar Oak</t>
  </si>
  <si>
    <t>TSPT10</t>
  </si>
  <si>
    <t>TSPQC10</t>
  </si>
  <si>
    <t>Triple Crown Thornless Blackberry</t>
  </si>
  <si>
    <t>SFBTC2</t>
  </si>
  <si>
    <t>Raspberry Honey Gold (everbearing, gold)</t>
  </si>
  <si>
    <t>Raspberry Amity (summer)</t>
  </si>
  <si>
    <t>SFBA2</t>
  </si>
  <si>
    <t>SFRCB2</t>
  </si>
  <si>
    <t>SFRHG2</t>
  </si>
  <si>
    <t>Raspberry Crimson Night (everbearing, red)</t>
  </si>
  <si>
    <t>SFRCN2</t>
  </si>
  <si>
    <t>TWHCC10</t>
  </si>
  <si>
    <t>Harvest Gold Flowering Crab Apple</t>
  </si>
  <si>
    <t>TWAHG10</t>
  </si>
  <si>
    <t>TSMFA10</t>
  </si>
  <si>
    <t>TSZG10</t>
  </si>
  <si>
    <r>
      <rPr>
        <b/>
        <u/>
        <sz val="11"/>
        <color theme="1"/>
        <rFont val="Calibri"/>
        <family val="2"/>
        <scheme val="minor"/>
      </rPr>
      <t>ELM</t>
    </r>
    <r>
      <rPr>
        <u/>
        <sz val="11"/>
        <color theme="1"/>
        <rFont val="Calibri"/>
        <family val="2"/>
        <scheme val="minor"/>
      </rPr>
      <t>, (Ulmus spp.)</t>
    </r>
  </si>
  <si>
    <t>Camperdown Elm</t>
  </si>
  <si>
    <t>TSECD15</t>
  </si>
  <si>
    <t>Summer Shimmer Quaking Aspen</t>
  </si>
  <si>
    <t>TSBWS7</t>
  </si>
  <si>
    <t>TSDLTDK10</t>
  </si>
  <si>
    <t>TSLSM15</t>
  </si>
  <si>
    <t>Blireiana Flowering Plum</t>
  </si>
  <si>
    <t>Miss Kim Lilac Std.</t>
  </si>
  <si>
    <r>
      <t>KATSURA TREE</t>
    </r>
    <r>
      <rPr>
        <sz val="11"/>
        <rFont val="Calibri"/>
        <family val="2"/>
        <scheme val="minor"/>
      </rPr>
      <t>, (Cercidiphylum japonicum)</t>
    </r>
  </si>
  <si>
    <t>TSORP15</t>
  </si>
  <si>
    <t>Princeton Elm</t>
  </si>
  <si>
    <r>
      <t>PARROTIA,</t>
    </r>
    <r>
      <rPr>
        <u/>
        <sz val="11"/>
        <color theme="1"/>
        <rFont val="Calibri"/>
        <family val="2"/>
        <scheme val="minor"/>
      </rPr>
      <t xml:space="preserve"> (Parrotia persica)</t>
    </r>
  </si>
  <si>
    <t>Vanessa Persian Parrotia</t>
  </si>
  <si>
    <t>Persian Spire Parrotia</t>
  </si>
  <si>
    <t>Lucas Columnar Hornbeam</t>
  </si>
  <si>
    <t>Limelight Hydrangea</t>
  </si>
  <si>
    <t>Allee Elm</t>
  </si>
  <si>
    <t>Katsura Tree, Cercidiphylum japonicum</t>
  </si>
  <si>
    <r>
      <rPr>
        <b/>
        <u/>
        <sz val="11"/>
        <color theme="1"/>
        <rFont val="Calibri"/>
        <family val="2"/>
        <scheme val="minor"/>
      </rPr>
      <t>BLACK GUM TUPELO</t>
    </r>
    <r>
      <rPr>
        <sz val="11"/>
        <color theme="1"/>
        <rFont val="Calibri"/>
        <family val="2"/>
        <scheme val="minor"/>
      </rPr>
      <t>, (Nyssa sylvatica)</t>
    </r>
  </si>
  <si>
    <t>Forest Fire Black Gum Tupelo</t>
  </si>
  <si>
    <t>Wholesale Price List</t>
  </si>
  <si>
    <t>Aug. 20, 2026</t>
  </si>
  <si>
    <t>2027 Price</t>
  </si>
  <si>
    <t>Snow Drift Flowering Crab Apple</t>
  </si>
  <si>
    <t>TWASD5</t>
  </si>
  <si>
    <t>TWMT5</t>
  </si>
  <si>
    <t>S.D. Donut Peach</t>
  </si>
  <si>
    <t>S.D. Babcock Peach</t>
  </si>
  <si>
    <t>TFHB5</t>
  </si>
  <si>
    <t>TFCC7</t>
  </si>
  <si>
    <t>TFWC7</t>
  </si>
  <si>
    <r>
      <t>PERSIMMON,</t>
    </r>
    <r>
      <rPr>
        <sz val="11"/>
        <color theme="1"/>
        <rFont val="Calibri"/>
        <family val="2"/>
        <scheme val="minor"/>
      </rPr>
      <t xml:space="preserve"> (Diospyros kaki Fuyu)</t>
    </r>
  </si>
  <si>
    <t>Fuyu Persimmon</t>
  </si>
  <si>
    <t>TFDFU5</t>
  </si>
  <si>
    <t>7-10</t>
  </si>
  <si>
    <t>4 in 1 Combination Asian Pear</t>
  </si>
  <si>
    <t>TFCFAP4110</t>
  </si>
  <si>
    <t>4 in 1 Combination Pear</t>
  </si>
  <si>
    <t>TFCFP415</t>
  </si>
  <si>
    <t xml:space="preserve">S.D. 20th Century Asian Pear </t>
  </si>
  <si>
    <t>TFPAP10</t>
  </si>
  <si>
    <t>TSMRR10</t>
  </si>
  <si>
    <t>S.D. Bennett Pear</t>
  </si>
  <si>
    <t>TFPBT7</t>
  </si>
  <si>
    <t>TFPSC7</t>
  </si>
  <si>
    <r>
      <t>MAGNOLIA,</t>
    </r>
    <r>
      <rPr>
        <u/>
        <sz val="11"/>
        <color theme="1"/>
        <rFont val="Calibri"/>
        <family val="2"/>
        <scheme val="minor"/>
      </rPr>
      <t xml:space="preserve"> (Magnolia spp.)</t>
    </r>
  </si>
  <si>
    <t>Magnolia x Galaxy (tree)</t>
  </si>
  <si>
    <t>TWMG10</t>
  </si>
  <si>
    <t>Magnolia x Elizabeth (tree)</t>
  </si>
  <si>
    <t>TWME10</t>
  </si>
  <si>
    <t>TSWB10</t>
  </si>
  <si>
    <t>Autumn Brilliance Serviceberry - Tree</t>
  </si>
  <si>
    <t>TSAB15</t>
  </si>
  <si>
    <t>TSABS10</t>
  </si>
  <si>
    <t>TSHP10</t>
  </si>
  <si>
    <t>TSHLC10</t>
  </si>
  <si>
    <t>S.D. Contender Peach</t>
  </si>
  <si>
    <t>TFHCO5</t>
  </si>
  <si>
    <t>S.D. Shiro Plum</t>
  </si>
  <si>
    <t>TFMSH5</t>
  </si>
  <si>
    <t>TWSCB5</t>
  </si>
  <si>
    <t>S.D. Snow Queen Nectarine</t>
  </si>
  <si>
    <t>TFNSQ5</t>
  </si>
  <si>
    <t>S.D. Rescue Pear</t>
  </si>
  <si>
    <t>S.D. Toka Plum</t>
  </si>
  <si>
    <t>TFMT5</t>
  </si>
  <si>
    <t>TFMT10</t>
  </si>
  <si>
    <t>TFPBC5</t>
  </si>
  <si>
    <t>S.D. Howard Miracle Plum</t>
  </si>
  <si>
    <t>TFMHM5</t>
  </si>
  <si>
    <t>TFTPG5</t>
  </si>
  <si>
    <t>S.D. Italian Prune</t>
  </si>
  <si>
    <t>TFMI5</t>
  </si>
  <si>
    <t>TFMI7</t>
  </si>
  <si>
    <t>S,D, Golden Jubilee Peach</t>
  </si>
  <si>
    <t>TFHGJ5</t>
  </si>
  <si>
    <t>S.D. Shinseiki Asian Pear</t>
  </si>
  <si>
    <t>TFPS5</t>
  </si>
  <si>
    <t>TWASD7</t>
  </si>
  <si>
    <t>TSAE7</t>
  </si>
  <si>
    <t>2 Way 2 Tier Combination Asian Pear</t>
  </si>
  <si>
    <t>2 Way 2 Tier Combination Pear</t>
  </si>
  <si>
    <t>TSWB7</t>
  </si>
  <si>
    <t>SDBB7</t>
  </si>
  <si>
    <t>TFWB7</t>
  </si>
  <si>
    <t>TFNRG7</t>
  </si>
  <si>
    <t>TFNRG10</t>
  </si>
  <si>
    <t>TFHCH10</t>
  </si>
  <si>
    <t>TFTTC10</t>
  </si>
  <si>
    <t>Purple Rain Weeping Redbud</t>
  </si>
  <si>
    <t>TFHF10</t>
  </si>
  <si>
    <t>TFMT7</t>
  </si>
  <si>
    <t>TFHR10</t>
  </si>
  <si>
    <t>TFHV7</t>
  </si>
  <si>
    <t>TFHV10</t>
  </si>
  <si>
    <t>TFTC10</t>
  </si>
  <si>
    <t>TFPAP7</t>
  </si>
  <si>
    <t>TFCS5</t>
  </si>
  <si>
    <t>T.D. Red Pole Columar Apple</t>
  </si>
  <si>
    <t>TFAGRA10</t>
  </si>
  <si>
    <t>TFALB10</t>
  </si>
  <si>
    <t>TFAF10</t>
  </si>
  <si>
    <t>TFAJ7</t>
  </si>
  <si>
    <t>S.D. Red Delicious Apple</t>
  </si>
  <si>
    <t>TFARD5</t>
  </si>
  <si>
    <t>S.D. Lapins Cherry</t>
  </si>
  <si>
    <t>TFCL5</t>
  </si>
  <si>
    <t>S.D. Sweet Sixteen Apple</t>
  </si>
  <si>
    <t>T.D. Yellow Pole Columar Apple</t>
  </si>
  <si>
    <t>S.D. Winesap Apple</t>
  </si>
  <si>
    <t>TFAWS5</t>
  </si>
  <si>
    <t>TFCFA4110</t>
  </si>
  <si>
    <t>S.D. Van Cherry</t>
  </si>
  <si>
    <t>TFCV5</t>
  </si>
  <si>
    <t>TFCRA5</t>
  </si>
  <si>
    <t>TFMR7</t>
  </si>
  <si>
    <t>4 Way Combination Apple, 2-Tier</t>
  </si>
  <si>
    <t>TFEA610</t>
  </si>
  <si>
    <t>TFEA47</t>
  </si>
  <si>
    <t>TFCFA415</t>
  </si>
  <si>
    <t>TFALB7</t>
  </si>
  <si>
    <t>S.D. Black Tartarian</t>
  </si>
  <si>
    <t>TFCBT7</t>
  </si>
  <si>
    <t>TFAH10</t>
  </si>
  <si>
    <t>TFARM10</t>
  </si>
  <si>
    <t>TFAG10</t>
  </si>
  <si>
    <t>TFAJ10</t>
  </si>
  <si>
    <t>S.D. Mountain Rose Apple</t>
  </si>
  <si>
    <t>TFAMR7</t>
  </si>
  <si>
    <t>TFAYD7</t>
  </si>
  <si>
    <t>S.D. Braeburn Apple</t>
  </si>
  <si>
    <t>TFAB5</t>
  </si>
  <si>
    <t>5-10</t>
  </si>
  <si>
    <t>TWACB10</t>
  </si>
  <si>
    <t>Snow Fountain Weeping Cherry</t>
  </si>
  <si>
    <t>TWCS7</t>
  </si>
  <si>
    <t>TWCS410</t>
  </si>
  <si>
    <t>Aphrodite - pink w/ dark red eye</t>
  </si>
  <si>
    <t>Danica - white w/ reddish pink outline</t>
  </si>
  <si>
    <t>Minerva - lavendar w/ magenta eye</t>
  </si>
  <si>
    <t>TWHM7</t>
  </si>
  <si>
    <t>TWHDA7</t>
  </si>
  <si>
    <t>TWHA7</t>
  </si>
  <si>
    <t>ver. 8-20-26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</si>
</sst>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Lucida Calligraphy"/>
      <family val="4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3" fillId="0" borderId="1" xfId="0" applyFont="1" applyBorder="1"/>
    <xf numFmtId="0" fontId="0" fillId="0" borderId="1" xfId="0" applyBorder="1" applyAlignment="1">
      <alignment horizontal="center"/>
    </xf>
    <xf numFmtId="0" fontId="6" fillId="0" borderId="1" xfId="0" applyFont="1" applyBorder="1"/>
    <xf numFmtId="0" fontId="7" fillId="0" borderId="1" xfId="0" applyFont="1" applyBorder="1"/>
    <xf numFmtId="8" fontId="0" fillId="0" borderId="1" xfId="0" applyNumberFormat="1" applyBorder="1" applyAlignment="1">
      <alignment horizontal="center"/>
    </xf>
    <xf numFmtId="0" fontId="1" fillId="0" borderId="1" xfId="0" applyFont="1" applyBorder="1"/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4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0" fontId="10" fillId="0" borderId="0" xfId="0" applyFont="1"/>
    <xf numFmtId="0" fontId="2" fillId="0" borderId="3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164" fontId="0" fillId="0" borderId="1" xfId="0" applyNumberFormat="1" applyBorder="1"/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/>
    <xf numFmtId="8" fontId="0" fillId="0" borderId="3" xfId="0" applyNumberFormat="1" applyBorder="1" applyAlignment="1">
      <alignment horizontal="left"/>
    </xf>
    <xf numFmtId="0" fontId="9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12" fillId="0" borderId="4" xfId="0" applyFont="1" applyBorder="1"/>
    <xf numFmtId="1" fontId="0" fillId="0" borderId="3" xfId="0" applyNumberFormat="1" applyBorder="1" applyAlignment="1">
      <alignment horizontal="center"/>
    </xf>
    <xf numFmtId="0" fontId="14" fillId="0" borderId="1" xfId="0" applyFont="1" applyBorder="1"/>
    <xf numFmtId="0" fontId="13" fillId="0" borderId="2" xfId="0" applyFont="1" applyBorder="1" applyAlignment="1">
      <alignment horizontal="center" wrapText="1"/>
    </xf>
    <xf numFmtId="0" fontId="2" fillId="0" borderId="1" xfId="0" applyFont="1" applyBorder="1"/>
    <xf numFmtId="8" fontId="0" fillId="0" borderId="1" xfId="0" applyNumberFormat="1" applyBorder="1" applyAlignment="1">
      <alignment horizontal="left"/>
    </xf>
    <xf numFmtId="1" fontId="0" fillId="0" borderId="7" xfId="0" applyNumberFormat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9" fillId="2" borderId="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353695</xdr:colOff>
      <xdr:row>0</xdr:row>
      <xdr:rowOff>0</xdr:rowOff>
    </xdr:from>
    <xdr:to>
      <xdr:col>6</xdr:col>
      <xdr:colOff>613410</xdr:colOff>
      <xdr:row>3</xdr:row>
      <xdr:rowOff>41216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9435" y="0"/>
          <a:ext cx="899795" cy="6736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3"/>
  <sheetViews>
    <sheetView tabSelected="1" zoomScaleNormal="100" workbookViewId="0">
      <pane xSplit="9" ySplit="12" topLeftCell="J13" activePane="bottomRight" state="frozen"/>
      <selection pane="topRight" activeCell="K1" sqref="K1"/>
      <selection pane="bottomLeft" activeCell="A18" sqref="A18"/>
      <selection pane="bottomRight" activeCell="N489" sqref="N489"/>
    </sheetView>
  </sheetViews>
  <sheetFormatPr defaultRowHeight="15" x14ac:dyDescent="0.25"/>
  <cols>
    <col min="1" max="1" width="1.140625" customWidth="1"/>
    <col min="2" max="2" width="40.5703125" customWidth="1"/>
    <col min="3" max="3" width="5.5703125" customWidth="1"/>
    <col min="4" max="5" width="7.140625" style="26" customWidth="1"/>
    <col min="6" max="6" width="9.28515625" style="26" customWidth="1"/>
    <col min="7" max="7" width="12.140625" customWidth="1"/>
    <col min="8" max="8" width="5.7109375" style="26" customWidth="1"/>
    <col min="9" max="9" width="7" customWidth="1"/>
  </cols>
  <sheetData>
    <row r="1" spans="2:9" ht="25.9" x14ac:dyDescent="0.6">
      <c r="B1" s="18" t="s">
        <v>174</v>
      </c>
    </row>
    <row r="2" spans="2:9" ht="12" customHeight="1" x14ac:dyDescent="0.3">
      <c r="B2" s="44" t="s">
        <v>435</v>
      </c>
      <c r="C2" s="44"/>
      <c r="D2" s="44" t="s">
        <v>437</v>
      </c>
      <c r="E2" s="44"/>
      <c r="F2" s="44"/>
      <c r="G2" s="26"/>
    </row>
    <row r="3" spans="2:9" ht="12" customHeight="1" x14ac:dyDescent="0.3">
      <c r="B3" s="44" t="s">
        <v>436</v>
      </c>
      <c r="C3" s="44"/>
      <c r="D3" s="44" t="s">
        <v>438</v>
      </c>
      <c r="E3" s="44"/>
      <c r="F3" s="44"/>
      <c r="G3" s="26"/>
      <c r="H3" s="50" t="s">
        <v>597</v>
      </c>
      <c r="I3" s="51"/>
    </row>
    <row r="4" spans="2:9" ht="12" customHeight="1" x14ac:dyDescent="0.3">
      <c r="B4" s="44" t="s">
        <v>505</v>
      </c>
      <c r="C4" s="44"/>
      <c r="D4" s="44"/>
      <c r="E4" s="44"/>
      <c r="F4" s="44"/>
      <c r="G4" s="26"/>
    </row>
    <row r="5" spans="2:9" ht="12" customHeight="1" x14ac:dyDescent="0.3">
      <c r="B5" s="10"/>
      <c r="F5" s="11"/>
      <c r="G5" s="26"/>
    </row>
    <row r="6" spans="2:9" ht="14.45" x14ac:dyDescent="0.3">
      <c r="B6" s="48" t="s">
        <v>440</v>
      </c>
      <c r="C6" s="48"/>
      <c r="D6" s="48"/>
      <c r="E6" s="48"/>
      <c r="F6" s="48"/>
      <c r="G6" s="49"/>
      <c r="H6" s="49"/>
      <c r="I6" s="49"/>
    </row>
    <row r="7" spans="2:9" ht="14.45" x14ac:dyDescent="0.3">
      <c r="B7" s="48" t="s">
        <v>439</v>
      </c>
      <c r="C7" s="48"/>
      <c r="D7" s="48"/>
      <c r="E7" s="48"/>
      <c r="F7" s="48"/>
      <c r="G7" s="49"/>
      <c r="H7" s="49"/>
      <c r="I7" s="49"/>
    </row>
    <row r="8" spans="2:9" ht="14.45" x14ac:dyDescent="0.3">
      <c r="B8" t="s">
        <v>441</v>
      </c>
      <c r="G8" s="52"/>
      <c r="H8" s="52"/>
      <c r="I8" s="52"/>
    </row>
    <row r="9" spans="2:9" ht="14.45" x14ac:dyDescent="0.3">
      <c r="B9" s="48" t="s">
        <v>442</v>
      </c>
      <c r="C9" s="48"/>
      <c r="D9" s="48"/>
      <c r="E9" s="48"/>
      <c r="F9" s="48"/>
    </row>
    <row r="10" spans="2:9" ht="14.45" x14ac:dyDescent="0.3">
      <c r="G10" s="38" t="s">
        <v>596</v>
      </c>
      <c r="H10" s="38"/>
    </row>
    <row r="11" spans="2:9" ht="40.15" customHeight="1" x14ac:dyDescent="0.3">
      <c r="B11" s="15" t="s">
        <v>136</v>
      </c>
      <c r="C11" s="13" t="s">
        <v>0</v>
      </c>
      <c r="D11" s="35" t="s">
        <v>443</v>
      </c>
      <c r="E11" s="12" t="s">
        <v>293</v>
      </c>
      <c r="F11" s="12" t="s">
        <v>598</v>
      </c>
      <c r="G11" s="16" t="s">
        <v>122</v>
      </c>
      <c r="H11" s="16" t="s">
        <v>379</v>
      </c>
      <c r="I11" s="16" t="s">
        <v>370</v>
      </c>
    </row>
    <row r="12" spans="2:9" ht="30" customHeight="1" x14ac:dyDescent="0.3">
      <c r="B12" s="45" t="s">
        <v>111</v>
      </c>
      <c r="C12" s="46"/>
      <c r="D12" s="46"/>
      <c r="E12" s="46"/>
      <c r="F12" s="46"/>
      <c r="G12" s="46"/>
      <c r="H12" s="46"/>
      <c r="I12" s="47"/>
    </row>
    <row r="13" spans="2:9" ht="14.45" x14ac:dyDescent="0.3">
      <c r="B13" s="2" t="s">
        <v>1</v>
      </c>
      <c r="C13" s="3"/>
      <c r="D13" s="3"/>
      <c r="E13" s="3"/>
      <c r="F13" s="3"/>
      <c r="G13" s="27"/>
      <c r="H13" s="30"/>
      <c r="I13" s="1"/>
    </row>
    <row r="14" spans="2:9" ht="14.45" x14ac:dyDescent="0.3">
      <c r="B14" s="1" t="s">
        <v>706</v>
      </c>
      <c r="C14" s="3" t="s">
        <v>29</v>
      </c>
      <c r="D14" s="3">
        <f>20</f>
        <v>20</v>
      </c>
      <c r="E14" s="3"/>
      <c r="F14" s="24">
        <v>36.25</v>
      </c>
      <c r="G14" s="27" t="s">
        <v>707</v>
      </c>
      <c r="H14" s="31" t="s">
        <v>708</v>
      </c>
      <c r="I14" s="24">
        <f t="shared" ref="I14:I15" si="0">F14*E14</f>
        <v>0</v>
      </c>
    </row>
    <row r="15" spans="2:9" ht="14.45" x14ac:dyDescent="0.3">
      <c r="B15" s="1" t="s">
        <v>3</v>
      </c>
      <c r="C15" s="3" t="s">
        <v>2</v>
      </c>
      <c r="D15" s="25">
        <v>3</v>
      </c>
      <c r="E15" s="25"/>
      <c r="F15" s="24">
        <v>48</v>
      </c>
      <c r="G15" s="27" t="s">
        <v>470</v>
      </c>
      <c r="H15" s="31" t="s">
        <v>400</v>
      </c>
      <c r="I15" s="24">
        <f t="shared" si="0"/>
        <v>0</v>
      </c>
    </row>
    <row r="16" spans="2:9" ht="14.45" x14ac:dyDescent="0.3">
      <c r="B16" s="1" t="s">
        <v>4</v>
      </c>
      <c r="C16" s="3" t="s">
        <v>2</v>
      </c>
      <c r="D16" s="25">
        <f>10+3</f>
        <v>13</v>
      </c>
      <c r="E16" s="25"/>
      <c r="F16" s="24">
        <v>39</v>
      </c>
      <c r="G16" s="27" t="s">
        <v>59</v>
      </c>
      <c r="H16" s="31" t="s">
        <v>401</v>
      </c>
      <c r="I16" s="24">
        <f t="shared" ref="I16:I43" si="1">F16*E16</f>
        <v>0</v>
      </c>
    </row>
    <row r="17" spans="2:9" ht="14.45" x14ac:dyDescent="0.3">
      <c r="B17" s="1" t="s">
        <v>4</v>
      </c>
      <c r="C17" s="3" t="s">
        <v>142</v>
      </c>
      <c r="D17" s="25">
        <f>5+10+2</f>
        <v>17</v>
      </c>
      <c r="E17" s="25"/>
      <c r="F17" s="24">
        <v>56.25</v>
      </c>
      <c r="G17" s="27" t="s">
        <v>677</v>
      </c>
      <c r="H17" s="31" t="s">
        <v>401</v>
      </c>
      <c r="I17" s="24">
        <f t="shared" ref="I17" si="2">F17*E17</f>
        <v>0</v>
      </c>
    </row>
    <row r="18" spans="2:9" ht="14.45" x14ac:dyDescent="0.3">
      <c r="B18" s="1" t="s">
        <v>5</v>
      </c>
      <c r="C18" s="3" t="s">
        <v>2</v>
      </c>
      <c r="D18" s="25">
        <f>15+9</f>
        <v>24</v>
      </c>
      <c r="E18" s="25"/>
      <c r="F18" s="24">
        <v>39</v>
      </c>
      <c r="G18" s="27" t="s">
        <v>60</v>
      </c>
      <c r="H18" s="31" t="s">
        <v>401</v>
      </c>
      <c r="I18" s="24">
        <f t="shared" si="1"/>
        <v>0</v>
      </c>
    </row>
    <row r="19" spans="2:9" ht="14.45" x14ac:dyDescent="0.3">
      <c r="B19" s="1" t="s">
        <v>5</v>
      </c>
      <c r="C19" s="3" t="s">
        <v>29</v>
      </c>
      <c r="D19" s="25">
        <f>10+2</f>
        <v>12</v>
      </c>
      <c r="E19" s="25"/>
      <c r="F19" s="24">
        <v>48</v>
      </c>
      <c r="G19" s="27" t="s">
        <v>295</v>
      </c>
      <c r="H19" s="31" t="s">
        <v>401</v>
      </c>
      <c r="I19" s="24">
        <f t="shared" si="1"/>
        <v>0</v>
      </c>
    </row>
    <row r="20" spans="2:9" ht="14.45" x14ac:dyDescent="0.3">
      <c r="B20" s="1" t="s">
        <v>5</v>
      </c>
      <c r="C20" s="3" t="s">
        <v>142</v>
      </c>
      <c r="D20" s="25">
        <v>1</v>
      </c>
      <c r="E20" s="25"/>
      <c r="F20" s="24">
        <v>56.25</v>
      </c>
      <c r="G20" s="27" t="s">
        <v>701</v>
      </c>
      <c r="H20" s="31" t="s">
        <v>401</v>
      </c>
      <c r="I20" s="24">
        <f t="shared" ref="I20" si="3">F20*E20</f>
        <v>0</v>
      </c>
    </row>
    <row r="21" spans="2:9" ht="14.45" x14ac:dyDescent="0.3">
      <c r="B21" s="1" t="s">
        <v>146</v>
      </c>
      <c r="C21" s="3" t="s">
        <v>2</v>
      </c>
      <c r="D21" s="25">
        <f>2</f>
        <v>2</v>
      </c>
      <c r="E21" s="25"/>
      <c r="F21" s="24">
        <v>39</v>
      </c>
      <c r="G21" s="27" t="s">
        <v>63</v>
      </c>
      <c r="H21" s="31" t="s">
        <v>401</v>
      </c>
      <c r="I21" s="24">
        <f t="shared" si="1"/>
        <v>0</v>
      </c>
    </row>
    <row r="22" spans="2:9" ht="14.45" x14ac:dyDescent="0.3">
      <c r="B22" s="1" t="s">
        <v>146</v>
      </c>
      <c r="C22" s="3" t="s">
        <v>29</v>
      </c>
      <c r="D22" s="25">
        <f>10</f>
        <v>10</v>
      </c>
      <c r="E22" s="25"/>
      <c r="F22" s="24">
        <v>48</v>
      </c>
      <c r="G22" s="27" t="s">
        <v>296</v>
      </c>
      <c r="H22" s="31" t="s">
        <v>401</v>
      </c>
      <c r="I22" s="24">
        <f t="shared" si="1"/>
        <v>0</v>
      </c>
    </row>
    <row r="23" spans="2:9" ht="14.45" x14ac:dyDescent="0.3">
      <c r="B23" s="1" t="s">
        <v>217</v>
      </c>
      <c r="C23" s="3" t="s">
        <v>2</v>
      </c>
      <c r="D23" s="25">
        <f>10+5+3+3</f>
        <v>21</v>
      </c>
      <c r="E23" s="25"/>
      <c r="F23" s="24">
        <v>39</v>
      </c>
      <c r="G23" s="27" t="s">
        <v>221</v>
      </c>
      <c r="H23" s="31" t="s">
        <v>402</v>
      </c>
      <c r="I23" s="24">
        <f t="shared" si="1"/>
        <v>0</v>
      </c>
    </row>
    <row r="24" spans="2:9" ht="14.45" x14ac:dyDescent="0.3">
      <c r="B24" s="1" t="s">
        <v>217</v>
      </c>
      <c r="C24" s="3" t="s">
        <v>142</v>
      </c>
      <c r="D24" s="25">
        <f>5</f>
        <v>5</v>
      </c>
      <c r="E24" s="25"/>
      <c r="F24" s="24">
        <v>56.25</v>
      </c>
      <c r="G24" s="27" t="s">
        <v>675</v>
      </c>
      <c r="H24" s="31" t="s">
        <v>402</v>
      </c>
      <c r="I24" s="24">
        <f t="shared" ref="I24" si="4">F24*E24</f>
        <v>0</v>
      </c>
    </row>
    <row r="25" spans="2:9" ht="14.45" x14ac:dyDescent="0.3">
      <c r="B25" s="1" t="s">
        <v>6</v>
      </c>
      <c r="C25" s="3" t="s">
        <v>2</v>
      </c>
      <c r="D25" s="25">
        <f>23+6</f>
        <v>29</v>
      </c>
      <c r="E25" s="25"/>
      <c r="F25" s="24">
        <v>39</v>
      </c>
      <c r="G25" s="27" t="s">
        <v>61</v>
      </c>
      <c r="H25" s="31" t="s">
        <v>393</v>
      </c>
      <c r="I25" s="24">
        <f t="shared" si="1"/>
        <v>0</v>
      </c>
    </row>
    <row r="26" spans="2:9" ht="14.45" x14ac:dyDescent="0.3">
      <c r="B26" s="1" t="s">
        <v>6</v>
      </c>
      <c r="C26" s="3" t="s">
        <v>29</v>
      </c>
      <c r="D26" s="25">
        <f>5+1+20</f>
        <v>26</v>
      </c>
      <c r="E26" s="25"/>
      <c r="F26" s="24">
        <v>48</v>
      </c>
      <c r="G26" s="27" t="s">
        <v>222</v>
      </c>
      <c r="H26" s="31" t="s">
        <v>393</v>
      </c>
      <c r="I26" s="24">
        <f t="shared" si="1"/>
        <v>0</v>
      </c>
    </row>
    <row r="27" spans="2:9" ht="14.45" x14ac:dyDescent="0.3">
      <c r="B27" s="1" t="s">
        <v>6</v>
      </c>
      <c r="C27" s="3" t="s">
        <v>142</v>
      </c>
      <c r="D27" s="25">
        <v>10</v>
      </c>
      <c r="E27" s="25"/>
      <c r="F27" s="24">
        <v>56.25</v>
      </c>
      <c r="G27" s="27" t="s">
        <v>699</v>
      </c>
      <c r="H27" s="31" t="s">
        <v>393</v>
      </c>
      <c r="I27" s="24">
        <f t="shared" ref="I27" si="5">F27*E27</f>
        <v>0</v>
      </c>
    </row>
    <row r="28" spans="2:9" ht="14.45" x14ac:dyDescent="0.3">
      <c r="B28" s="1" t="s">
        <v>7</v>
      </c>
      <c r="C28" s="3" t="s">
        <v>2</v>
      </c>
      <c r="D28" s="25">
        <f>7+1</f>
        <v>8</v>
      </c>
      <c r="E28" s="25"/>
      <c r="F28" s="24">
        <v>39</v>
      </c>
      <c r="G28" s="27" t="s">
        <v>137</v>
      </c>
      <c r="H28" s="31" t="s">
        <v>392</v>
      </c>
      <c r="I28" s="24">
        <f t="shared" si="1"/>
        <v>0</v>
      </c>
    </row>
    <row r="29" spans="2:9" ht="14.45" x14ac:dyDescent="0.3">
      <c r="B29" s="1" t="s">
        <v>7</v>
      </c>
      <c r="C29" s="3" t="s">
        <v>29</v>
      </c>
      <c r="D29" s="25">
        <f>7</f>
        <v>7</v>
      </c>
      <c r="E29" s="25"/>
      <c r="F29" s="24">
        <v>48</v>
      </c>
      <c r="G29" s="27" t="s">
        <v>678</v>
      </c>
      <c r="H29" s="31" t="s">
        <v>392</v>
      </c>
      <c r="I29" s="24">
        <f t="shared" ref="I29" si="6">F29*E29</f>
        <v>0</v>
      </c>
    </row>
    <row r="30" spans="2:9" ht="14.45" x14ac:dyDescent="0.3">
      <c r="B30" s="1" t="s">
        <v>7</v>
      </c>
      <c r="C30" s="3" t="s">
        <v>142</v>
      </c>
      <c r="D30" s="25">
        <v>3</v>
      </c>
      <c r="E30" s="25"/>
      <c r="F30" s="24">
        <v>56.25</v>
      </c>
      <c r="G30" s="27" t="s">
        <v>702</v>
      </c>
      <c r="H30" s="31" t="s">
        <v>392</v>
      </c>
      <c r="I30" s="24">
        <f t="shared" ref="I30" si="7">F30*E30</f>
        <v>0</v>
      </c>
    </row>
    <row r="31" spans="2:9" ht="14.45" x14ac:dyDescent="0.3">
      <c r="B31" s="1" t="s">
        <v>376</v>
      </c>
      <c r="C31" s="3" t="s">
        <v>2</v>
      </c>
      <c r="D31" s="25">
        <f>5</f>
        <v>5</v>
      </c>
      <c r="E31" s="25"/>
      <c r="F31" s="24">
        <v>39</v>
      </c>
      <c r="G31" s="27" t="s">
        <v>377</v>
      </c>
      <c r="H31" s="31" t="s">
        <v>392</v>
      </c>
      <c r="I31" s="24">
        <f t="shared" si="1"/>
        <v>0</v>
      </c>
    </row>
    <row r="32" spans="2:9" ht="14.45" x14ac:dyDescent="0.3">
      <c r="B32" s="1" t="s">
        <v>376</v>
      </c>
      <c r="C32" s="3" t="s">
        <v>29</v>
      </c>
      <c r="D32" s="25">
        <f>12</f>
        <v>12</v>
      </c>
      <c r="E32" s="25"/>
      <c r="F32" s="24">
        <v>48</v>
      </c>
      <c r="G32" s="27" t="s">
        <v>696</v>
      </c>
      <c r="H32" s="31" t="s">
        <v>392</v>
      </c>
      <c r="I32" s="24">
        <f t="shared" ref="I32" si="8">F32*E32</f>
        <v>0</v>
      </c>
    </row>
    <row r="33" spans="2:9" ht="14.45" x14ac:dyDescent="0.3">
      <c r="B33" s="1" t="s">
        <v>376</v>
      </c>
      <c r="C33" s="3" t="s">
        <v>142</v>
      </c>
      <c r="D33" s="25">
        <f>15</f>
        <v>15</v>
      </c>
      <c r="E33" s="25"/>
      <c r="F33" s="24">
        <v>56.25</v>
      </c>
      <c r="G33" s="27" t="s">
        <v>676</v>
      </c>
      <c r="H33" s="31" t="s">
        <v>392</v>
      </c>
      <c r="I33" s="24">
        <f t="shared" ref="I33:I34" si="9">F33*E33</f>
        <v>0</v>
      </c>
    </row>
    <row r="34" spans="2:9" ht="14.45" x14ac:dyDescent="0.3">
      <c r="B34" s="1" t="s">
        <v>703</v>
      </c>
      <c r="C34" s="3" t="s">
        <v>29</v>
      </c>
      <c r="D34" s="25">
        <f>2</f>
        <v>2</v>
      </c>
      <c r="E34" s="25"/>
      <c r="F34" s="24">
        <v>48</v>
      </c>
      <c r="G34" s="27" t="s">
        <v>704</v>
      </c>
      <c r="H34" s="31" t="s">
        <v>392</v>
      </c>
      <c r="I34" s="24">
        <f t="shared" si="9"/>
        <v>0</v>
      </c>
    </row>
    <row r="35" spans="2:9" ht="14.45" x14ac:dyDescent="0.3">
      <c r="B35" s="1" t="s">
        <v>453</v>
      </c>
      <c r="C35" s="3" t="s">
        <v>29</v>
      </c>
      <c r="D35" s="25">
        <v>5</v>
      </c>
      <c r="E35" s="25"/>
      <c r="F35" s="24">
        <v>49</v>
      </c>
      <c r="G35" s="27" t="s">
        <v>343</v>
      </c>
      <c r="H35" s="31" t="s">
        <v>401</v>
      </c>
      <c r="I35" s="24">
        <f t="shared" si="1"/>
        <v>0</v>
      </c>
    </row>
    <row r="36" spans="2:9" ht="14.45" x14ac:dyDescent="0.3">
      <c r="B36" s="1" t="s">
        <v>679</v>
      </c>
      <c r="C36" s="3" t="s">
        <v>2</v>
      </c>
      <c r="D36" s="25">
        <f>10+10</f>
        <v>20</v>
      </c>
      <c r="E36" s="25"/>
      <c r="F36" s="24">
        <v>39</v>
      </c>
      <c r="G36" s="27" t="s">
        <v>680</v>
      </c>
      <c r="H36" s="31" t="s">
        <v>401</v>
      </c>
      <c r="I36" s="24">
        <f t="shared" si="1"/>
        <v>0</v>
      </c>
    </row>
    <row r="37" spans="2:9" ht="14.45" x14ac:dyDescent="0.3">
      <c r="B37" s="1" t="s">
        <v>8</v>
      </c>
      <c r="C37" s="3" t="s">
        <v>2</v>
      </c>
      <c r="D37" s="25">
        <f>14</f>
        <v>14</v>
      </c>
      <c r="E37" s="25"/>
      <c r="F37" s="24">
        <v>39</v>
      </c>
      <c r="G37" s="27" t="s">
        <v>62</v>
      </c>
      <c r="H37" s="31" t="s">
        <v>400</v>
      </c>
      <c r="I37" s="24">
        <f t="shared" si="1"/>
        <v>0</v>
      </c>
    </row>
    <row r="38" spans="2:9" ht="14.45" x14ac:dyDescent="0.3">
      <c r="B38" s="1" t="s">
        <v>8</v>
      </c>
      <c r="C38" s="3" t="s">
        <v>142</v>
      </c>
      <c r="D38" s="25">
        <f>1+1</f>
        <v>2</v>
      </c>
      <c r="E38" s="25"/>
      <c r="F38" s="24">
        <v>56.25</v>
      </c>
      <c r="G38" s="27" t="s">
        <v>700</v>
      </c>
      <c r="H38" s="31" t="s">
        <v>400</v>
      </c>
      <c r="I38" s="24">
        <f t="shared" ref="I38" si="10">F38*E38</f>
        <v>0</v>
      </c>
    </row>
    <row r="39" spans="2:9" ht="14.45" x14ac:dyDescent="0.3">
      <c r="B39" s="1" t="s">
        <v>674</v>
      </c>
      <c r="C39" s="3" t="s">
        <v>2</v>
      </c>
      <c r="D39" s="25">
        <f>9</f>
        <v>9</v>
      </c>
      <c r="E39" s="25"/>
      <c r="F39" s="24">
        <v>41.5</v>
      </c>
      <c r="G39" s="27"/>
      <c r="H39" s="31" t="s">
        <v>392</v>
      </c>
      <c r="I39" s="24">
        <f t="shared" si="1"/>
        <v>0</v>
      </c>
    </row>
    <row r="40" spans="2:9" ht="14.45" x14ac:dyDescent="0.3">
      <c r="B40" s="1" t="s">
        <v>684</v>
      </c>
      <c r="C40" s="3" t="s">
        <v>2</v>
      </c>
      <c r="D40" s="25">
        <f>3</f>
        <v>3</v>
      </c>
      <c r="E40" s="25"/>
      <c r="F40" s="24">
        <v>41.5</v>
      </c>
      <c r="G40" s="27"/>
      <c r="H40" s="31" t="s">
        <v>392</v>
      </c>
      <c r="I40" s="24">
        <f t="shared" si="1"/>
        <v>0</v>
      </c>
    </row>
    <row r="41" spans="2:9" ht="14.45" x14ac:dyDescent="0.3">
      <c r="B41" s="1" t="s">
        <v>683</v>
      </c>
      <c r="C41" s="3" t="s">
        <v>2</v>
      </c>
      <c r="D41" s="25">
        <f>10</f>
        <v>10</v>
      </c>
      <c r="E41" s="25"/>
      <c r="F41" s="24">
        <v>39</v>
      </c>
      <c r="G41" s="27"/>
      <c r="H41" s="31" t="s">
        <v>393</v>
      </c>
      <c r="I41" s="24">
        <f t="shared" si="1"/>
        <v>0</v>
      </c>
    </row>
    <row r="42" spans="2:9" ht="14.45" x14ac:dyDescent="0.3">
      <c r="B42" s="1" t="s">
        <v>9</v>
      </c>
      <c r="C42" s="3" t="s">
        <v>29</v>
      </c>
      <c r="D42" s="25">
        <f>8+3</f>
        <v>11</v>
      </c>
      <c r="E42" s="25"/>
      <c r="F42" s="24">
        <v>48</v>
      </c>
      <c r="G42" s="27" t="s">
        <v>705</v>
      </c>
      <c r="H42" s="31" t="s">
        <v>400</v>
      </c>
      <c r="I42" s="24">
        <f t="shared" si="1"/>
        <v>0</v>
      </c>
    </row>
    <row r="43" spans="2:9" ht="14.45" x14ac:dyDescent="0.3">
      <c r="B43" s="1" t="s">
        <v>685</v>
      </c>
      <c r="C43" s="3" t="s">
        <v>29</v>
      </c>
      <c r="D43" s="25">
        <v>1</v>
      </c>
      <c r="E43" s="25"/>
      <c r="F43" s="24">
        <v>48</v>
      </c>
      <c r="G43" s="27" t="s">
        <v>686</v>
      </c>
      <c r="H43" s="31" t="s">
        <v>392</v>
      </c>
      <c r="I43" s="24">
        <f t="shared" si="1"/>
        <v>0</v>
      </c>
    </row>
    <row r="44" spans="2:9" ht="14.45" x14ac:dyDescent="0.3">
      <c r="B44" s="1"/>
      <c r="C44" s="3"/>
      <c r="D44" s="25"/>
      <c r="E44" s="25"/>
      <c r="F44" s="24"/>
      <c r="G44" s="27"/>
      <c r="H44" s="31"/>
      <c r="I44" s="24"/>
    </row>
    <row r="45" spans="2:9" ht="14.45" x14ac:dyDescent="0.3">
      <c r="B45" s="36" t="s">
        <v>607</v>
      </c>
      <c r="C45" s="3"/>
      <c r="D45" s="25"/>
      <c r="E45" s="25"/>
      <c r="F45" s="24"/>
      <c r="G45" s="27"/>
      <c r="H45" s="31"/>
      <c r="I45" s="24"/>
    </row>
    <row r="46" spans="2:9" ht="14.45" x14ac:dyDescent="0.3">
      <c r="B46" s="1" t="s">
        <v>608</v>
      </c>
      <c r="C46" s="3" t="s">
        <v>2</v>
      </c>
      <c r="D46" s="25">
        <f>2+5</f>
        <v>7</v>
      </c>
      <c r="E46" s="25"/>
      <c r="F46" s="24">
        <v>48</v>
      </c>
      <c r="G46" s="27" t="s">
        <v>609</v>
      </c>
      <c r="H46" s="31" t="s">
        <v>610</v>
      </c>
      <c r="I46" s="24">
        <f t="shared" ref="I46" si="11">F46*E46</f>
        <v>0</v>
      </c>
    </row>
    <row r="47" spans="2:9" ht="14.45" x14ac:dyDescent="0.3">
      <c r="B47" s="1"/>
      <c r="C47" s="3"/>
      <c r="D47" s="25"/>
      <c r="E47" s="25"/>
      <c r="F47" s="24"/>
      <c r="G47" s="27"/>
      <c r="H47" s="31"/>
      <c r="I47" s="24"/>
    </row>
    <row r="48" spans="2:9" ht="14.45" x14ac:dyDescent="0.3">
      <c r="B48" s="2" t="s">
        <v>13</v>
      </c>
      <c r="C48" s="3"/>
      <c r="D48" s="25"/>
      <c r="E48" s="25"/>
      <c r="F48" s="24"/>
      <c r="G48" s="27"/>
      <c r="H48" s="31"/>
      <c r="I48" s="24"/>
    </row>
    <row r="49" spans="2:9" ht="14.45" x14ac:dyDescent="0.3">
      <c r="B49" s="1" t="s">
        <v>259</v>
      </c>
      <c r="C49" s="3" t="s">
        <v>2</v>
      </c>
      <c r="D49" s="25">
        <f>9+7</f>
        <v>16</v>
      </c>
      <c r="E49" s="25"/>
      <c r="F49" s="24">
        <v>39</v>
      </c>
      <c r="G49" s="27" t="s">
        <v>298</v>
      </c>
      <c r="H49" s="31" t="s">
        <v>392</v>
      </c>
      <c r="I49" s="24">
        <f t="shared" ref="I49:I83" si="12">F49*E49</f>
        <v>0</v>
      </c>
    </row>
    <row r="50" spans="2:9" x14ac:dyDescent="0.25">
      <c r="B50" s="1" t="s">
        <v>259</v>
      </c>
      <c r="C50" s="3" t="s">
        <v>142</v>
      </c>
      <c r="D50" s="25">
        <v>2</v>
      </c>
      <c r="E50" s="25"/>
      <c r="F50" s="24">
        <v>56.25</v>
      </c>
      <c r="G50" s="27" t="s">
        <v>671</v>
      </c>
      <c r="H50" s="31" t="s">
        <v>392</v>
      </c>
      <c r="I50" s="24">
        <f t="shared" ref="I50" si="13">F50*E50</f>
        <v>0</v>
      </c>
    </row>
    <row r="51" spans="2:9" x14ac:dyDescent="0.25">
      <c r="B51" s="1" t="s">
        <v>153</v>
      </c>
      <c r="C51" s="3" t="s">
        <v>2</v>
      </c>
      <c r="D51" s="25">
        <f>6</f>
        <v>6</v>
      </c>
      <c r="E51" s="25"/>
      <c r="F51" s="24">
        <v>39</v>
      </c>
      <c r="G51" s="27" t="s">
        <v>646</v>
      </c>
      <c r="H51" s="31" t="s">
        <v>401</v>
      </c>
      <c r="I51" s="24">
        <f t="shared" si="12"/>
        <v>0</v>
      </c>
    </row>
    <row r="52" spans="2:9" x14ac:dyDescent="0.25">
      <c r="B52" s="1" t="s">
        <v>380</v>
      </c>
      <c r="C52" s="3" t="s">
        <v>142</v>
      </c>
      <c r="D52" s="25">
        <v>4</v>
      </c>
      <c r="E52" s="25"/>
      <c r="F52" s="24">
        <v>56.25</v>
      </c>
      <c r="G52" s="27" t="s">
        <v>664</v>
      </c>
      <c r="H52" s="31" t="s">
        <v>401</v>
      </c>
      <c r="I52" s="24">
        <f t="shared" si="12"/>
        <v>0</v>
      </c>
    </row>
    <row r="53" spans="2:9" x14ac:dyDescent="0.25">
      <c r="B53" s="1"/>
      <c r="C53" s="3"/>
      <c r="D53" s="25"/>
      <c r="E53" s="25"/>
      <c r="F53" s="24"/>
      <c r="G53" s="27"/>
      <c r="H53" s="31"/>
      <c r="I53" s="24"/>
    </row>
    <row r="54" spans="2:9" x14ac:dyDescent="0.25">
      <c r="B54" s="2" t="s">
        <v>14</v>
      </c>
      <c r="C54" s="3"/>
      <c r="D54" s="25"/>
      <c r="E54" s="25"/>
      <c r="F54" s="24"/>
      <c r="G54" s="27"/>
      <c r="H54" s="31"/>
      <c r="I54" s="24"/>
    </row>
    <row r="55" spans="2:9" x14ac:dyDescent="0.25">
      <c r="B55" s="1" t="s">
        <v>15</v>
      </c>
      <c r="C55" s="3" t="s">
        <v>2</v>
      </c>
      <c r="D55" s="25">
        <v>10</v>
      </c>
      <c r="E55" s="25"/>
      <c r="F55" s="24">
        <v>39</v>
      </c>
      <c r="G55" s="27" t="s">
        <v>67</v>
      </c>
      <c r="H55" s="31" t="s">
        <v>401</v>
      </c>
      <c r="I55" s="24">
        <f t="shared" si="12"/>
        <v>0</v>
      </c>
    </row>
    <row r="56" spans="2:9" x14ac:dyDescent="0.25">
      <c r="B56" s="1" t="s">
        <v>16</v>
      </c>
      <c r="C56" s="3" t="s">
        <v>2</v>
      </c>
      <c r="D56" s="25">
        <v>10</v>
      </c>
      <c r="E56" s="25"/>
      <c r="F56" s="24">
        <v>39</v>
      </c>
      <c r="G56" s="27" t="s">
        <v>68</v>
      </c>
      <c r="H56" s="31" t="s">
        <v>401</v>
      </c>
      <c r="I56" s="24">
        <f t="shared" si="12"/>
        <v>0</v>
      </c>
    </row>
    <row r="57" spans="2:9" x14ac:dyDescent="0.25">
      <c r="B57" s="1" t="s">
        <v>282</v>
      </c>
      <c r="C57" s="3" t="s">
        <v>29</v>
      </c>
      <c r="D57" s="25">
        <v>11</v>
      </c>
      <c r="E57" s="25"/>
      <c r="F57" s="24">
        <v>48</v>
      </c>
      <c r="G57" s="27" t="s">
        <v>661</v>
      </c>
      <c r="H57" s="31" t="s">
        <v>403</v>
      </c>
      <c r="I57" s="24">
        <f t="shared" ref="I57:I58" si="14">F57*E57</f>
        <v>0</v>
      </c>
    </row>
    <row r="58" spans="2:9" x14ac:dyDescent="0.25">
      <c r="B58" s="1" t="s">
        <v>282</v>
      </c>
      <c r="C58" s="3" t="s">
        <v>142</v>
      </c>
      <c r="D58" s="25">
        <v>5</v>
      </c>
      <c r="E58" s="25"/>
      <c r="F58" s="24">
        <v>56.25</v>
      </c>
      <c r="G58" s="27" t="s">
        <v>662</v>
      </c>
      <c r="H58" s="31" t="s">
        <v>403</v>
      </c>
      <c r="I58" s="24">
        <f t="shared" si="14"/>
        <v>0</v>
      </c>
    </row>
    <row r="59" spans="2:9" x14ac:dyDescent="0.25">
      <c r="B59" s="1" t="s">
        <v>378</v>
      </c>
      <c r="C59" s="3" t="s">
        <v>2</v>
      </c>
      <c r="D59" s="25">
        <v>10</v>
      </c>
      <c r="E59" s="25"/>
      <c r="F59" s="24">
        <v>39</v>
      </c>
      <c r="G59" s="27" t="s">
        <v>485</v>
      </c>
      <c r="H59" s="31" t="s">
        <v>392</v>
      </c>
      <c r="I59" s="24">
        <f t="shared" si="12"/>
        <v>0</v>
      </c>
    </row>
    <row r="60" spans="2:9" x14ac:dyDescent="0.25">
      <c r="B60" s="1" t="s">
        <v>637</v>
      </c>
      <c r="C60" s="3" t="s">
        <v>2</v>
      </c>
      <c r="D60" s="25">
        <f>5</f>
        <v>5</v>
      </c>
      <c r="E60" s="25"/>
      <c r="F60" s="24">
        <v>39</v>
      </c>
      <c r="G60" s="27" t="s">
        <v>638</v>
      </c>
      <c r="H60" s="31" t="s">
        <v>406</v>
      </c>
      <c r="I60" s="24">
        <f t="shared" si="12"/>
        <v>0</v>
      </c>
    </row>
    <row r="61" spans="2:9" x14ac:dyDescent="0.25">
      <c r="B61" s="1"/>
      <c r="C61" s="3"/>
      <c r="D61" s="25"/>
      <c r="E61" s="25"/>
      <c r="F61" s="24"/>
      <c r="G61" s="27"/>
      <c r="H61" s="31"/>
      <c r="I61" s="24"/>
    </row>
    <row r="62" spans="2:9" x14ac:dyDescent="0.25">
      <c r="B62" s="2" t="s">
        <v>17</v>
      </c>
      <c r="C62" s="3"/>
      <c r="D62" s="25"/>
      <c r="E62" s="25"/>
      <c r="F62" s="24"/>
      <c r="G62" s="27"/>
      <c r="H62" s="31"/>
      <c r="I62" s="24"/>
    </row>
    <row r="63" spans="2:9" x14ac:dyDescent="0.25">
      <c r="B63" s="1" t="s">
        <v>603</v>
      </c>
      <c r="C63" s="3" t="s">
        <v>2</v>
      </c>
      <c r="D63" s="25">
        <v>5</v>
      </c>
      <c r="E63" s="25"/>
      <c r="F63" s="24">
        <v>39</v>
      </c>
      <c r="G63" s="27" t="s">
        <v>604</v>
      </c>
      <c r="H63" s="31" t="s">
        <v>403</v>
      </c>
      <c r="I63" s="24">
        <f t="shared" si="12"/>
        <v>0</v>
      </c>
    </row>
    <row r="64" spans="2:9" x14ac:dyDescent="0.25">
      <c r="B64" s="1" t="s">
        <v>274</v>
      </c>
      <c r="C64" s="3" t="s">
        <v>2</v>
      </c>
      <c r="D64" s="25">
        <f>5+8</f>
        <v>13</v>
      </c>
      <c r="E64" s="25"/>
      <c r="F64" s="24">
        <v>39</v>
      </c>
      <c r="G64" s="27" t="s">
        <v>299</v>
      </c>
      <c r="H64" s="31" t="s">
        <v>403</v>
      </c>
      <c r="I64" s="24">
        <f t="shared" si="12"/>
        <v>0</v>
      </c>
    </row>
    <row r="65" spans="2:9" x14ac:dyDescent="0.25">
      <c r="B65" s="1" t="s">
        <v>274</v>
      </c>
      <c r="C65" s="3" t="s">
        <v>29</v>
      </c>
      <c r="D65" s="25">
        <v>16</v>
      </c>
      <c r="E65" s="25"/>
      <c r="F65" s="24">
        <v>48</v>
      </c>
      <c r="G65" s="27" t="s">
        <v>521</v>
      </c>
      <c r="H65" s="31" t="s">
        <v>403</v>
      </c>
      <c r="I65" s="24">
        <f t="shared" si="12"/>
        <v>0</v>
      </c>
    </row>
    <row r="66" spans="2:9" x14ac:dyDescent="0.25">
      <c r="B66" s="1" t="s">
        <v>274</v>
      </c>
      <c r="C66" s="3" t="s">
        <v>142</v>
      </c>
      <c r="D66" s="25">
        <v>6</v>
      </c>
      <c r="E66" s="25"/>
      <c r="F66" s="24">
        <v>56.25</v>
      </c>
      <c r="G66" s="27" t="s">
        <v>663</v>
      </c>
      <c r="H66" s="31" t="s">
        <v>403</v>
      </c>
      <c r="I66" s="24">
        <f t="shared" ref="I66" si="15">F66*E66</f>
        <v>0</v>
      </c>
    </row>
    <row r="67" spans="2:9" x14ac:dyDescent="0.25">
      <c r="B67" s="1" t="s">
        <v>632</v>
      </c>
      <c r="C67" s="3" t="s">
        <v>2</v>
      </c>
      <c r="D67" s="25">
        <f>8</f>
        <v>8</v>
      </c>
      <c r="E67" s="25"/>
      <c r="F67" s="24">
        <v>39</v>
      </c>
      <c r="G67" s="27" t="s">
        <v>633</v>
      </c>
      <c r="H67" s="31" t="s">
        <v>395</v>
      </c>
      <c r="I67" s="24">
        <f t="shared" si="12"/>
        <v>0</v>
      </c>
    </row>
    <row r="68" spans="2:9" x14ac:dyDescent="0.25">
      <c r="B68" s="1" t="s">
        <v>330</v>
      </c>
      <c r="C68" s="3" t="s">
        <v>2</v>
      </c>
      <c r="D68" s="25">
        <f>10+6</f>
        <v>16</v>
      </c>
      <c r="E68" s="25"/>
      <c r="F68" s="24">
        <v>39</v>
      </c>
      <c r="G68" s="27" t="s">
        <v>394</v>
      </c>
      <c r="H68" s="31" t="s">
        <v>395</v>
      </c>
      <c r="I68" s="24">
        <f t="shared" si="12"/>
        <v>0</v>
      </c>
    </row>
    <row r="69" spans="2:9" x14ac:dyDescent="0.25">
      <c r="B69" s="1" t="s">
        <v>330</v>
      </c>
      <c r="C69" s="3" t="s">
        <v>29</v>
      </c>
      <c r="D69" s="25">
        <v>5</v>
      </c>
      <c r="E69" s="25"/>
      <c r="F69" s="24">
        <v>48</v>
      </c>
      <c r="G69" s="27" t="s">
        <v>550</v>
      </c>
      <c r="H69" s="31" t="s">
        <v>395</v>
      </c>
      <c r="I69" s="24">
        <f t="shared" si="12"/>
        <v>0</v>
      </c>
    </row>
    <row r="70" spans="2:9" x14ac:dyDescent="0.25">
      <c r="B70" s="1" t="s">
        <v>602</v>
      </c>
      <c r="C70" s="3" t="s">
        <v>2</v>
      </c>
      <c r="D70" s="25">
        <f>10</f>
        <v>10</v>
      </c>
      <c r="E70" s="25"/>
      <c r="F70" s="24">
        <v>39</v>
      </c>
      <c r="G70" s="27" t="s">
        <v>71</v>
      </c>
      <c r="H70" s="31" t="s">
        <v>403</v>
      </c>
      <c r="I70" s="24">
        <f t="shared" si="12"/>
        <v>0</v>
      </c>
    </row>
    <row r="71" spans="2:9" x14ac:dyDescent="0.25">
      <c r="B71" s="1" t="s">
        <v>18</v>
      </c>
      <c r="C71" s="3" t="s">
        <v>2</v>
      </c>
      <c r="D71" s="25">
        <f>5</f>
        <v>5</v>
      </c>
      <c r="E71" s="25"/>
      <c r="F71" s="24">
        <v>39</v>
      </c>
      <c r="G71" s="27" t="s">
        <v>69</v>
      </c>
      <c r="H71" s="31" t="s">
        <v>403</v>
      </c>
      <c r="I71" s="24">
        <f t="shared" si="12"/>
        <v>0</v>
      </c>
    </row>
    <row r="72" spans="2:9" x14ac:dyDescent="0.25">
      <c r="B72" s="1" t="s">
        <v>18</v>
      </c>
      <c r="C72" s="3" t="s">
        <v>29</v>
      </c>
      <c r="D72" s="25">
        <f>5</f>
        <v>5</v>
      </c>
      <c r="E72" s="25"/>
      <c r="F72" s="24">
        <v>48</v>
      </c>
      <c r="G72" s="27" t="s">
        <v>344</v>
      </c>
      <c r="H72" s="31" t="s">
        <v>403</v>
      </c>
      <c r="I72" s="24">
        <f t="shared" si="12"/>
        <v>0</v>
      </c>
    </row>
    <row r="73" spans="2:9" x14ac:dyDescent="0.25">
      <c r="B73" s="1" t="s">
        <v>18</v>
      </c>
      <c r="C73" s="3" t="s">
        <v>142</v>
      </c>
      <c r="D73" s="25">
        <v>5</v>
      </c>
      <c r="E73" s="25"/>
      <c r="F73" s="24">
        <v>56.25</v>
      </c>
      <c r="G73" s="27" t="s">
        <v>493</v>
      </c>
      <c r="H73" s="31" t="s">
        <v>403</v>
      </c>
      <c r="I73" s="24">
        <f t="shared" si="12"/>
        <v>0</v>
      </c>
    </row>
    <row r="74" spans="2:9" x14ac:dyDescent="0.25">
      <c r="B74" s="1" t="s">
        <v>19</v>
      </c>
      <c r="C74" s="3" t="s">
        <v>2</v>
      </c>
      <c r="D74" s="25">
        <f>14+5+9</f>
        <v>28</v>
      </c>
      <c r="E74" s="25"/>
      <c r="F74" s="24">
        <v>39</v>
      </c>
      <c r="G74" s="27" t="s">
        <v>70</v>
      </c>
      <c r="H74" s="31" t="s">
        <v>401</v>
      </c>
      <c r="I74" s="24">
        <f t="shared" si="12"/>
        <v>0</v>
      </c>
    </row>
    <row r="75" spans="2:9" x14ac:dyDescent="0.25">
      <c r="B75" s="1" t="s">
        <v>19</v>
      </c>
      <c r="C75" s="3" t="s">
        <v>29</v>
      </c>
      <c r="D75" s="25">
        <v>8</v>
      </c>
      <c r="E75" s="25"/>
      <c r="F75" s="24">
        <v>48</v>
      </c>
      <c r="G75" s="27" t="s">
        <v>297</v>
      </c>
      <c r="H75" s="31" t="s">
        <v>401</v>
      </c>
      <c r="I75" s="24">
        <f t="shared" si="12"/>
        <v>0</v>
      </c>
    </row>
    <row r="76" spans="2:9" x14ac:dyDescent="0.25">
      <c r="B76" s="1" t="s">
        <v>19</v>
      </c>
      <c r="C76" s="3" t="s">
        <v>142</v>
      </c>
      <c r="D76" s="25">
        <v>10</v>
      </c>
      <c r="E76" s="25"/>
      <c r="F76" s="24">
        <v>56.25</v>
      </c>
      <c r="G76" s="27" t="s">
        <v>552</v>
      </c>
      <c r="H76" s="31" t="s">
        <v>401</v>
      </c>
      <c r="I76" s="24">
        <f t="shared" si="12"/>
        <v>0</v>
      </c>
    </row>
    <row r="77" spans="2:9" x14ac:dyDescent="0.25">
      <c r="B77" s="1" t="s">
        <v>154</v>
      </c>
      <c r="C77" s="3" t="s">
        <v>29</v>
      </c>
      <c r="D77" s="25">
        <v>25</v>
      </c>
      <c r="E77" s="25"/>
      <c r="F77" s="24">
        <v>48</v>
      </c>
      <c r="G77" s="27" t="s">
        <v>522</v>
      </c>
      <c r="H77" s="31" t="s">
        <v>401</v>
      </c>
      <c r="I77" s="24">
        <f t="shared" si="12"/>
        <v>0</v>
      </c>
    </row>
    <row r="78" spans="2:9" x14ac:dyDescent="0.25">
      <c r="B78" s="1" t="s">
        <v>154</v>
      </c>
      <c r="C78" s="3" t="s">
        <v>142</v>
      </c>
      <c r="D78" s="25">
        <v>15</v>
      </c>
      <c r="E78" s="25"/>
      <c r="F78" s="24">
        <v>56.25</v>
      </c>
      <c r="G78" s="27" t="s">
        <v>666</v>
      </c>
      <c r="H78" s="31" t="s">
        <v>401</v>
      </c>
      <c r="I78" s="24">
        <f t="shared" ref="I78" si="16">F78*E78</f>
        <v>0</v>
      </c>
    </row>
    <row r="79" spans="2:9" x14ac:dyDescent="0.25">
      <c r="B79" s="1" t="s">
        <v>650</v>
      </c>
      <c r="C79" s="3" t="s">
        <v>2</v>
      </c>
      <c r="D79" s="25">
        <f>10</f>
        <v>10</v>
      </c>
      <c r="E79" s="25"/>
      <c r="F79" s="24">
        <v>48</v>
      </c>
      <c r="G79" s="27" t="s">
        <v>651</v>
      </c>
      <c r="H79" s="31" t="s">
        <v>401</v>
      </c>
      <c r="I79" s="24">
        <f t="shared" si="12"/>
        <v>0</v>
      </c>
    </row>
    <row r="80" spans="2:9" x14ac:dyDescent="0.25">
      <c r="B80" s="1" t="s">
        <v>373</v>
      </c>
      <c r="C80" s="3" t="s">
        <v>2</v>
      </c>
      <c r="D80" s="25">
        <f>20</f>
        <v>20</v>
      </c>
      <c r="E80" s="25"/>
      <c r="F80" s="24">
        <v>39</v>
      </c>
      <c r="G80" s="27" t="s">
        <v>374</v>
      </c>
      <c r="H80" s="31" t="s">
        <v>401</v>
      </c>
      <c r="I80" s="24">
        <f t="shared" si="12"/>
        <v>0</v>
      </c>
    </row>
    <row r="81" spans="2:9" x14ac:dyDescent="0.25">
      <c r="B81" s="1" t="s">
        <v>20</v>
      </c>
      <c r="C81" s="3" t="s">
        <v>2</v>
      </c>
      <c r="D81" s="25">
        <f>20+7</f>
        <v>27</v>
      </c>
      <c r="E81" s="25"/>
      <c r="F81" s="24">
        <v>39</v>
      </c>
      <c r="G81" s="27" t="s">
        <v>71</v>
      </c>
      <c r="H81" s="31" t="s">
        <v>401</v>
      </c>
      <c r="I81" s="24">
        <f t="shared" si="12"/>
        <v>0</v>
      </c>
    </row>
    <row r="82" spans="2:9" x14ac:dyDescent="0.25">
      <c r="B82" s="1" t="s">
        <v>20</v>
      </c>
      <c r="C82" s="3" t="s">
        <v>29</v>
      </c>
      <c r="D82" s="25">
        <v>8</v>
      </c>
      <c r="E82" s="25"/>
      <c r="F82" s="24">
        <v>48</v>
      </c>
      <c r="G82" s="27" t="s">
        <v>345</v>
      </c>
      <c r="H82" s="31" t="s">
        <v>401</v>
      </c>
      <c r="I82" s="24">
        <f t="shared" si="12"/>
        <v>0</v>
      </c>
    </row>
    <row r="83" spans="2:9" x14ac:dyDescent="0.25">
      <c r="B83" s="1" t="s">
        <v>20</v>
      </c>
      <c r="C83" s="3" t="s">
        <v>142</v>
      </c>
      <c r="D83" s="25">
        <v>10</v>
      </c>
      <c r="E83" s="25"/>
      <c r="F83" s="24">
        <v>56.25</v>
      </c>
      <c r="G83" s="27" t="s">
        <v>467</v>
      </c>
      <c r="H83" s="31" t="s">
        <v>401</v>
      </c>
      <c r="I83" s="24">
        <f t="shared" si="12"/>
        <v>0</v>
      </c>
    </row>
    <row r="84" spans="2:9" x14ac:dyDescent="0.25">
      <c r="B84" s="1" t="s">
        <v>21</v>
      </c>
      <c r="C84" s="3" t="s">
        <v>2</v>
      </c>
      <c r="D84" s="25">
        <f>30+5</f>
        <v>35</v>
      </c>
      <c r="E84" s="25"/>
      <c r="F84" s="24">
        <v>39</v>
      </c>
      <c r="G84" s="27" t="s">
        <v>72</v>
      </c>
      <c r="H84" s="31" t="s">
        <v>395</v>
      </c>
      <c r="I84" s="24">
        <f t="shared" ref="I84:I132" si="17">F84*E84</f>
        <v>0</v>
      </c>
    </row>
    <row r="85" spans="2:9" x14ac:dyDescent="0.25">
      <c r="B85" s="1" t="s">
        <v>21</v>
      </c>
      <c r="C85" s="3" t="s">
        <v>29</v>
      </c>
      <c r="D85" s="25">
        <f>20</f>
        <v>20</v>
      </c>
      <c r="E85" s="25"/>
      <c r="F85" s="24">
        <v>48</v>
      </c>
      <c r="G85" s="27" t="s">
        <v>523</v>
      </c>
      <c r="H85" s="31" t="s">
        <v>395</v>
      </c>
      <c r="I85" s="24">
        <f t="shared" si="17"/>
        <v>0</v>
      </c>
    </row>
    <row r="86" spans="2:9" x14ac:dyDescent="0.25">
      <c r="B86" s="1" t="s">
        <v>21</v>
      </c>
      <c r="C86" s="3" t="s">
        <v>142</v>
      </c>
      <c r="D86" s="25">
        <f>5</f>
        <v>5</v>
      </c>
      <c r="E86" s="25"/>
      <c r="F86" s="24">
        <v>56.25</v>
      </c>
      <c r="G86" s="27" t="s">
        <v>668</v>
      </c>
      <c r="H86" s="31" t="s">
        <v>395</v>
      </c>
      <c r="I86" s="24">
        <f t="shared" ref="I86" si="18">F86*E86</f>
        <v>0</v>
      </c>
    </row>
    <row r="87" spans="2:9" x14ac:dyDescent="0.25">
      <c r="B87" s="1" t="s">
        <v>519</v>
      </c>
      <c r="C87" s="3" t="s">
        <v>2</v>
      </c>
      <c r="D87" s="25">
        <f>5+20</f>
        <v>25</v>
      </c>
      <c r="E87" s="25"/>
      <c r="F87" s="24">
        <v>39</v>
      </c>
      <c r="G87" s="27" t="s">
        <v>520</v>
      </c>
      <c r="H87" s="31" t="s">
        <v>401</v>
      </c>
      <c r="I87" s="24">
        <f t="shared" si="17"/>
        <v>0</v>
      </c>
    </row>
    <row r="88" spans="2:9" x14ac:dyDescent="0.25">
      <c r="B88" s="1" t="s">
        <v>155</v>
      </c>
      <c r="C88" s="3" t="s">
        <v>2</v>
      </c>
      <c r="D88" s="25">
        <f>8</f>
        <v>8</v>
      </c>
      <c r="E88" s="25"/>
      <c r="F88" s="24">
        <v>39</v>
      </c>
      <c r="G88" s="27" t="s">
        <v>124</v>
      </c>
      <c r="H88" s="31" t="s">
        <v>407</v>
      </c>
      <c r="I88" s="24">
        <f t="shared" si="17"/>
        <v>0</v>
      </c>
    </row>
    <row r="89" spans="2:9" x14ac:dyDescent="0.25">
      <c r="B89" s="1" t="s">
        <v>155</v>
      </c>
      <c r="C89" s="3" t="s">
        <v>29</v>
      </c>
      <c r="D89" s="25">
        <v>10</v>
      </c>
      <c r="E89" s="25"/>
      <c r="F89" s="24">
        <v>48</v>
      </c>
      <c r="G89" s="27" t="s">
        <v>669</v>
      </c>
      <c r="H89" s="31" t="s">
        <v>407</v>
      </c>
      <c r="I89" s="24">
        <f t="shared" ref="I89:I90" si="19">F89*E89</f>
        <v>0</v>
      </c>
    </row>
    <row r="90" spans="2:9" x14ac:dyDescent="0.25">
      <c r="B90" s="1" t="s">
        <v>155</v>
      </c>
      <c r="C90" s="3" t="s">
        <v>142</v>
      </c>
      <c r="D90" s="25">
        <v>10</v>
      </c>
      <c r="E90" s="25"/>
      <c r="F90" s="24">
        <v>56.25</v>
      </c>
      <c r="G90" s="27" t="s">
        <v>670</v>
      </c>
      <c r="H90" s="31" t="s">
        <v>407</v>
      </c>
      <c r="I90" s="24">
        <f t="shared" si="19"/>
        <v>0</v>
      </c>
    </row>
    <row r="91" spans="2:9" x14ac:dyDescent="0.25">
      <c r="B91" s="1"/>
      <c r="C91" s="3"/>
      <c r="D91" s="25"/>
      <c r="E91" s="25"/>
      <c r="F91" s="24"/>
      <c r="G91" s="27"/>
      <c r="H91" s="31"/>
      <c r="I91" s="24"/>
    </row>
    <row r="92" spans="2:9" x14ac:dyDescent="0.25">
      <c r="B92" s="2" t="s">
        <v>172</v>
      </c>
      <c r="C92" s="3"/>
      <c r="D92" s="25"/>
      <c r="E92" s="25"/>
      <c r="F92" s="24"/>
      <c r="G92" s="27"/>
      <c r="H92" s="31"/>
      <c r="I92" s="24"/>
    </row>
    <row r="93" spans="2:9" x14ac:dyDescent="0.25">
      <c r="B93" s="1" t="s">
        <v>22</v>
      </c>
      <c r="C93" s="3" t="s">
        <v>2</v>
      </c>
      <c r="D93" s="25">
        <f>18+6</f>
        <v>24</v>
      </c>
      <c r="E93" s="25"/>
      <c r="F93" s="24">
        <v>39</v>
      </c>
      <c r="G93" s="27" t="s">
        <v>73</v>
      </c>
      <c r="H93" s="31" t="s">
        <v>401</v>
      </c>
      <c r="I93" s="24">
        <f t="shared" si="17"/>
        <v>0</v>
      </c>
    </row>
    <row r="94" spans="2:9" x14ac:dyDescent="0.25">
      <c r="B94" s="1" t="s">
        <v>644</v>
      </c>
      <c r="C94" s="3" t="s">
        <v>2</v>
      </c>
      <c r="D94" s="25">
        <f>10</f>
        <v>10</v>
      </c>
      <c r="E94" s="25"/>
      <c r="F94" s="24">
        <v>36.25</v>
      </c>
      <c r="G94" s="27" t="s">
        <v>645</v>
      </c>
      <c r="H94" s="31" t="s">
        <v>395</v>
      </c>
      <c r="I94" s="24">
        <f t="shared" si="17"/>
        <v>0</v>
      </c>
    </row>
    <row r="95" spans="2:9" x14ac:dyDescent="0.25">
      <c r="B95" s="1" t="s">
        <v>647</v>
      </c>
      <c r="C95" s="3" t="s">
        <v>2</v>
      </c>
      <c r="D95" s="25">
        <f>16</f>
        <v>16</v>
      </c>
      <c r="E95" s="25"/>
      <c r="F95" s="24">
        <v>36.25</v>
      </c>
      <c r="G95" s="27" t="s">
        <v>648</v>
      </c>
      <c r="H95" s="31" t="s">
        <v>401</v>
      </c>
      <c r="I95" s="24">
        <f t="shared" si="17"/>
        <v>0</v>
      </c>
    </row>
    <row r="96" spans="2:9" x14ac:dyDescent="0.25">
      <c r="B96" s="1" t="s">
        <v>647</v>
      </c>
      <c r="C96" s="3" t="s">
        <v>29</v>
      </c>
      <c r="D96" s="25">
        <v>3</v>
      </c>
      <c r="E96" s="25"/>
      <c r="F96" s="24">
        <v>48</v>
      </c>
      <c r="G96" s="27" t="s">
        <v>649</v>
      </c>
      <c r="H96" s="31" t="s">
        <v>401</v>
      </c>
      <c r="I96" s="24">
        <f t="shared" ref="I96" si="20">F96*E96</f>
        <v>0</v>
      </c>
    </row>
    <row r="97" spans="2:9" x14ac:dyDescent="0.25">
      <c r="B97" s="1" t="s">
        <v>23</v>
      </c>
      <c r="C97" s="3" t="s">
        <v>2</v>
      </c>
      <c r="D97" s="25">
        <f>5+17</f>
        <v>22</v>
      </c>
      <c r="E97" s="25"/>
      <c r="F97" s="24">
        <v>39</v>
      </c>
      <c r="G97" s="27" t="s">
        <v>74</v>
      </c>
      <c r="H97" s="31" t="s">
        <v>401</v>
      </c>
      <c r="I97" s="24">
        <f t="shared" si="17"/>
        <v>0</v>
      </c>
    </row>
    <row r="98" spans="2:9" x14ac:dyDescent="0.25">
      <c r="B98" s="1" t="s">
        <v>23</v>
      </c>
      <c r="C98" s="3" t="s">
        <v>29</v>
      </c>
      <c r="D98" s="25">
        <v>4</v>
      </c>
      <c r="E98" s="25"/>
      <c r="F98" s="24">
        <v>48</v>
      </c>
      <c r="G98" s="27" t="s">
        <v>691</v>
      </c>
      <c r="H98" s="31" t="s">
        <v>401</v>
      </c>
      <c r="I98" s="24">
        <f t="shared" ref="I98" si="21">F98*E98</f>
        <v>0</v>
      </c>
    </row>
    <row r="99" spans="2:9" x14ac:dyDescent="0.25">
      <c r="B99" s="1" t="s">
        <v>634</v>
      </c>
      <c r="C99" s="3" t="s">
        <v>2</v>
      </c>
      <c r="D99" s="25">
        <f>12</f>
        <v>12</v>
      </c>
      <c r="E99" s="25"/>
      <c r="F99" s="24">
        <v>39</v>
      </c>
      <c r="G99" s="27" t="s">
        <v>635</v>
      </c>
      <c r="H99" s="31" t="s">
        <v>401</v>
      </c>
      <c r="I99" s="24">
        <f t="shared" si="17"/>
        <v>0</v>
      </c>
    </row>
    <row r="100" spans="2:9" x14ac:dyDescent="0.25">
      <c r="B100" s="1" t="s">
        <v>640</v>
      </c>
      <c r="C100" s="3" t="s">
        <v>2</v>
      </c>
      <c r="D100" s="25">
        <f>8</f>
        <v>8</v>
      </c>
      <c r="E100" s="25"/>
      <c r="F100" s="24">
        <v>39</v>
      </c>
      <c r="G100" s="27" t="s">
        <v>641</v>
      </c>
      <c r="H100" s="31" t="s">
        <v>393</v>
      </c>
      <c r="I100" s="24">
        <f t="shared" si="17"/>
        <v>0</v>
      </c>
    </row>
    <row r="101" spans="2:9" x14ac:dyDescent="0.25">
      <c r="B101" s="1" t="s">
        <v>640</v>
      </c>
      <c r="C101" s="3" t="s">
        <v>29</v>
      </c>
      <c r="D101" s="25">
        <v>6</v>
      </c>
      <c r="E101" s="25"/>
      <c r="F101" s="24">
        <v>48</v>
      </c>
      <c r="G101" s="27" t="s">
        <v>667</v>
      </c>
      <c r="H101" s="31" t="s">
        <v>393</v>
      </c>
      <c r="I101" s="24">
        <f t="shared" ref="I101" si="22">F101*E101</f>
        <v>0</v>
      </c>
    </row>
    <row r="102" spans="2:9" x14ac:dyDescent="0.25">
      <c r="B102" s="1" t="s">
        <v>640</v>
      </c>
      <c r="C102" s="3" t="s">
        <v>142</v>
      </c>
      <c r="D102" s="25">
        <v>5</v>
      </c>
      <c r="E102" s="25"/>
      <c r="F102" s="24">
        <v>56.25</v>
      </c>
      <c r="G102" s="27" t="s">
        <v>642</v>
      </c>
      <c r="H102" s="31" t="s">
        <v>393</v>
      </c>
      <c r="I102" s="24">
        <f t="shared" si="17"/>
        <v>0</v>
      </c>
    </row>
    <row r="103" spans="2:9" x14ac:dyDescent="0.25">
      <c r="B103" s="1"/>
      <c r="C103" s="3"/>
      <c r="D103" s="25"/>
      <c r="E103" s="25"/>
      <c r="F103" s="24"/>
      <c r="G103" s="27"/>
      <c r="H103" s="31"/>
      <c r="I103" s="24"/>
    </row>
    <row r="104" spans="2:9" x14ac:dyDescent="0.25">
      <c r="B104" s="2" t="s">
        <v>24</v>
      </c>
      <c r="C104" s="3"/>
      <c r="D104" s="25"/>
      <c r="E104" s="25"/>
      <c r="F104" s="24"/>
      <c r="G104" s="27"/>
      <c r="H104" s="31"/>
      <c r="I104" s="24"/>
    </row>
    <row r="105" spans="2:9" x14ac:dyDescent="0.25">
      <c r="B105" s="1" t="s">
        <v>25</v>
      </c>
      <c r="C105" s="3" t="s">
        <v>2</v>
      </c>
      <c r="D105" s="25">
        <f>8+4+3</f>
        <v>15</v>
      </c>
      <c r="E105" s="25"/>
      <c r="F105" s="24">
        <v>39</v>
      </c>
      <c r="G105" s="27" t="s">
        <v>75</v>
      </c>
      <c r="H105" s="31" t="s">
        <v>403</v>
      </c>
      <c r="I105" s="24">
        <f t="shared" si="17"/>
        <v>0</v>
      </c>
    </row>
    <row r="106" spans="2:9" x14ac:dyDescent="0.25">
      <c r="B106" s="1" t="s">
        <v>25</v>
      </c>
      <c r="C106" s="3" t="s">
        <v>29</v>
      </c>
      <c r="D106" s="25">
        <f>4</f>
        <v>4</v>
      </c>
      <c r="E106" s="25"/>
      <c r="F106" s="24">
        <v>39</v>
      </c>
      <c r="G106" s="27" t="s">
        <v>346</v>
      </c>
      <c r="H106" s="31" t="s">
        <v>403</v>
      </c>
      <c r="I106" s="24">
        <f t="shared" si="17"/>
        <v>0</v>
      </c>
    </row>
    <row r="107" spans="2:9" x14ac:dyDescent="0.25">
      <c r="B107" s="1" t="s">
        <v>697</v>
      </c>
      <c r="C107" s="3" t="s">
        <v>29</v>
      </c>
      <c r="D107" s="25">
        <v>2</v>
      </c>
      <c r="E107" s="25"/>
      <c r="F107" s="24">
        <v>48</v>
      </c>
      <c r="G107" s="27" t="s">
        <v>698</v>
      </c>
      <c r="H107" s="31" t="s">
        <v>403</v>
      </c>
      <c r="I107" s="24">
        <f t="shared" si="17"/>
        <v>0</v>
      </c>
    </row>
    <row r="108" spans="2:9" x14ac:dyDescent="0.25">
      <c r="B108" s="1" t="s">
        <v>277</v>
      </c>
      <c r="C108" s="3" t="s">
        <v>2</v>
      </c>
      <c r="D108" s="25">
        <f>8</f>
        <v>8</v>
      </c>
      <c r="E108" s="25"/>
      <c r="F108" s="24">
        <v>39</v>
      </c>
      <c r="G108" s="27" t="s">
        <v>300</v>
      </c>
      <c r="H108" s="31" t="s">
        <v>393</v>
      </c>
      <c r="I108" s="24">
        <f t="shared" si="17"/>
        <v>0</v>
      </c>
    </row>
    <row r="109" spans="2:9" x14ac:dyDescent="0.25">
      <c r="B109" s="1" t="s">
        <v>276</v>
      </c>
      <c r="C109" s="3" t="s">
        <v>2</v>
      </c>
      <c r="D109" s="25">
        <f>20</f>
        <v>20</v>
      </c>
      <c r="E109" s="25"/>
      <c r="F109" s="24">
        <v>39</v>
      </c>
      <c r="G109" s="27" t="s">
        <v>301</v>
      </c>
      <c r="H109" s="31" t="s">
        <v>423</v>
      </c>
      <c r="I109" s="24">
        <f t="shared" si="17"/>
        <v>0</v>
      </c>
    </row>
    <row r="110" spans="2:9" x14ac:dyDescent="0.25">
      <c r="B110" s="1" t="s">
        <v>327</v>
      </c>
      <c r="C110" s="3" t="s">
        <v>2</v>
      </c>
      <c r="D110" s="25">
        <f>15</f>
        <v>15</v>
      </c>
      <c r="E110" s="25"/>
      <c r="F110" s="24">
        <v>39</v>
      </c>
      <c r="G110" s="27" t="s">
        <v>396</v>
      </c>
      <c r="H110" s="31" t="s">
        <v>393</v>
      </c>
      <c r="I110" s="24">
        <f t="shared" si="17"/>
        <v>0</v>
      </c>
    </row>
    <row r="111" spans="2:9" x14ac:dyDescent="0.25">
      <c r="B111" s="1" t="s">
        <v>681</v>
      </c>
      <c r="C111" s="3" t="s">
        <v>2</v>
      </c>
      <c r="D111" s="25">
        <f>6</f>
        <v>6</v>
      </c>
      <c r="E111" s="25"/>
      <c r="F111" s="24">
        <v>39</v>
      </c>
      <c r="G111" s="27" t="s">
        <v>682</v>
      </c>
      <c r="H111" s="31" t="s">
        <v>403</v>
      </c>
      <c r="I111" s="24">
        <f t="shared" si="17"/>
        <v>0</v>
      </c>
    </row>
    <row r="112" spans="2:9" x14ac:dyDescent="0.25">
      <c r="B112" s="1" t="s">
        <v>26</v>
      </c>
      <c r="C112" s="3" t="s">
        <v>2</v>
      </c>
      <c r="D112" s="25">
        <v>2</v>
      </c>
      <c r="E112" s="25"/>
      <c r="F112" s="24">
        <v>39</v>
      </c>
      <c r="G112" s="27" t="s">
        <v>76</v>
      </c>
      <c r="H112" s="31" t="s">
        <v>400</v>
      </c>
      <c r="I112" s="24">
        <f t="shared" si="17"/>
        <v>0</v>
      </c>
    </row>
    <row r="113" spans="2:9" x14ac:dyDescent="0.25">
      <c r="B113" s="1" t="s">
        <v>202</v>
      </c>
      <c r="C113" s="3" t="s">
        <v>29</v>
      </c>
      <c r="D113" s="25">
        <f>1+1+2</f>
        <v>4</v>
      </c>
      <c r="E113" s="25"/>
      <c r="F113" s="24">
        <v>48</v>
      </c>
      <c r="G113" s="27" t="s">
        <v>494</v>
      </c>
      <c r="H113" s="31" t="s">
        <v>403</v>
      </c>
      <c r="I113" s="24">
        <f t="shared" si="17"/>
        <v>0</v>
      </c>
    </row>
    <row r="114" spans="2:9" x14ac:dyDescent="0.25">
      <c r="B114" s="1" t="s">
        <v>206</v>
      </c>
      <c r="C114" s="3" t="s">
        <v>2</v>
      </c>
      <c r="D114" s="25">
        <f>5</f>
        <v>5</v>
      </c>
      <c r="E114" s="25"/>
      <c r="F114" s="24">
        <v>39</v>
      </c>
      <c r="G114" s="27" t="s">
        <v>690</v>
      </c>
      <c r="H114" s="31" t="s">
        <v>403</v>
      </c>
      <c r="I114" s="24">
        <f t="shared" ref="I114" si="23">F114*E114</f>
        <v>0</v>
      </c>
    </row>
    <row r="115" spans="2:9" x14ac:dyDescent="0.25">
      <c r="B115" s="1" t="s">
        <v>27</v>
      </c>
      <c r="C115" s="3" t="s">
        <v>2</v>
      </c>
      <c r="D115" s="25">
        <f>3+2</f>
        <v>5</v>
      </c>
      <c r="E115" s="25"/>
      <c r="F115" s="24">
        <v>39</v>
      </c>
      <c r="G115" s="27" t="s">
        <v>673</v>
      </c>
      <c r="H115" s="31" t="s">
        <v>403</v>
      </c>
      <c r="I115" s="24">
        <f t="shared" ref="I115" si="24">F115*E115</f>
        <v>0</v>
      </c>
    </row>
    <row r="116" spans="2:9" x14ac:dyDescent="0.25">
      <c r="B116" s="1" t="s">
        <v>171</v>
      </c>
      <c r="C116" s="3" t="s">
        <v>29</v>
      </c>
      <c r="D116" s="25">
        <f>3+1</f>
        <v>4</v>
      </c>
      <c r="E116" s="25"/>
      <c r="F116" s="24">
        <v>39</v>
      </c>
      <c r="G116" s="27" t="s">
        <v>477</v>
      </c>
      <c r="H116" s="31" t="s">
        <v>403</v>
      </c>
      <c r="I116" s="24">
        <f t="shared" si="17"/>
        <v>0</v>
      </c>
    </row>
    <row r="117" spans="2:9" x14ac:dyDescent="0.25">
      <c r="B117" s="1" t="s">
        <v>688</v>
      </c>
      <c r="C117" s="3" t="s">
        <v>2</v>
      </c>
      <c r="D117" s="25">
        <f>15+3</f>
        <v>18</v>
      </c>
      <c r="E117" s="25"/>
      <c r="F117" s="24">
        <v>39</v>
      </c>
      <c r="G117" s="27" t="s">
        <v>689</v>
      </c>
      <c r="H117" s="31" t="s">
        <v>403</v>
      </c>
      <c r="I117" s="24">
        <f t="shared" si="17"/>
        <v>0</v>
      </c>
    </row>
    <row r="118" spans="2:9" x14ac:dyDescent="0.25">
      <c r="B118" s="1"/>
      <c r="C118" s="3"/>
      <c r="D118" s="25"/>
      <c r="E118" s="25"/>
      <c r="F118" s="24"/>
      <c r="G118" s="27"/>
      <c r="H118" s="31"/>
      <c r="I118" s="24"/>
    </row>
    <row r="119" spans="2:9" x14ac:dyDescent="0.25">
      <c r="B119" s="2" t="s">
        <v>10</v>
      </c>
      <c r="C119" s="3"/>
      <c r="D119" s="25"/>
      <c r="E119" s="25"/>
      <c r="F119" s="24"/>
      <c r="G119" s="27"/>
      <c r="H119" s="31"/>
      <c r="I119" s="24"/>
    </row>
    <row r="120" spans="2:9" x14ac:dyDescent="0.25">
      <c r="B120" s="1" t="s">
        <v>11</v>
      </c>
      <c r="C120" s="3" t="s">
        <v>2</v>
      </c>
      <c r="D120" s="25">
        <f>1</f>
        <v>1</v>
      </c>
      <c r="E120" s="25"/>
      <c r="F120" s="24">
        <v>39</v>
      </c>
      <c r="G120" s="27" t="s">
        <v>64</v>
      </c>
      <c r="H120" s="31" t="s">
        <v>403</v>
      </c>
      <c r="I120" s="24">
        <f t="shared" si="17"/>
        <v>0</v>
      </c>
    </row>
    <row r="121" spans="2:9" x14ac:dyDescent="0.25">
      <c r="B121" s="1" t="s">
        <v>12</v>
      </c>
      <c r="C121" s="3" t="s">
        <v>2</v>
      </c>
      <c r="D121" s="25">
        <f>4+10</f>
        <v>14</v>
      </c>
      <c r="E121" s="25"/>
      <c r="F121" s="24">
        <v>39</v>
      </c>
      <c r="G121" s="27" t="s">
        <v>65</v>
      </c>
      <c r="H121" s="31" t="s">
        <v>403</v>
      </c>
      <c r="I121" s="24">
        <f t="shared" si="17"/>
        <v>0</v>
      </c>
    </row>
    <row r="122" spans="2:9" x14ac:dyDescent="0.25">
      <c r="B122" s="1" t="s">
        <v>618</v>
      </c>
      <c r="C122" s="3" t="s">
        <v>29</v>
      </c>
      <c r="D122" s="25">
        <f>1</f>
        <v>1</v>
      </c>
      <c r="E122" s="25"/>
      <c r="F122" s="24">
        <v>48</v>
      </c>
      <c r="G122" s="27" t="s">
        <v>619</v>
      </c>
      <c r="H122" s="31" t="s">
        <v>403</v>
      </c>
      <c r="I122" s="24">
        <f t="shared" si="17"/>
        <v>0</v>
      </c>
    </row>
    <row r="123" spans="2:9" x14ac:dyDescent="0.25">
      <c r="B123" s="1" t="s">
        <v>489</v>
      </c>
      <c r="C123" s="3" t="s">
        <v>2</v>
      </c>
      <c r="D123" s="25">
        <f>10+7</f>
        <v>17</v>
      </c>
      <c r="E123" s="25"/>
      <c r="F123" s="24">
        <v>39</v>
      </c>
      <c r="G123" s="27" t="s">
        <v>643</v>
      </c>
      <c r="H123" s="31" t="s">
        <v>395</v>
      </c>
      <c r="I123" s="24">
        <f t="shared" si="17"/>
        <v>0</v>
      </c>
    </row>
    <row r="124" spans="2:9" x14ac:dyDescent="0.25">
      <c r="B124" s="1" t="s">
        <v>390</v>
      </c>
      <c r="C124" s="3" t="s">
        <v>2</v>
      </c>
      <c r="D124" s="25">
        <v>5</v>
      </c>
      <c r="E124" s="25"/>
      <c r="F124" s="24">
        <v>39</v>
      </c>
      <c r="G124" s="27" t="s">
        <v>426</v>
      </c>
      <c r="H124" s="31" t="s">
        <v>403</v>
      </c>
      <c r="I124" s="24">
        <f t="shared" si="17"/>
        <v>0</v>
      </c>
    </row>
    <row r="125" spans="2:9" x14ac:dyDescent="0.25">
      <c r="B125" s="1" t="s">
        <v>444</v>
      </c>
      <c r="C125" s="3" t="s">
        <v>2</v>
      </c>
      <c r="D125" s="25">
        <v>4</v>
      </c>
      <c r="E125" s="25"/>
      <c r="F125" s="24">
        <v>39</v>
      </c>
      <c r="G125" s="27" t="s">
        <v>445</v>
      </c>
      <c r="H125" s="31" t="s">
        <v>403</v>
      </c>
      <c r="I125" s="24">
        <f t="shared" si="17"/>
        <v>0</v>
      </c>
    </row>
    <row r="126" spans="2:9" x14ac:dyDescent="0.25">
      <c r="B126" s="1" t="s">
        <v>451</v>
      </c>
      <c r="C126" s="3" t="s">
        <v>2</v>
      </c>
      <c r="D126" s="25">
        <v>4</v>
      </c>
      <c r="E126" s="25"/>
      <c r="F126" s="24">
        <v>39</v>
      </c>
      <c r="G126" s="27" t="s">
        <v>452</v>
      </c>
      <c r="H126" s="31" t="s">
        <v>403</v>
      </c>
      <c r="I126" s="24">
        <f t="shared" si="17"/>
        <v>0</v>
      </c>
    </row>
    <row r="127" spans="2:9" x14ac:dyDescent="0.25">
      <c r="B127" s="1" t="s">
        <v>281</v>
      </c>
      <c r="C127" s="3" t="s">
        <v>2</v>
      </c>
      <c r="D127" s="25">
        <f>6</f>
        <v>6</v>
      </c>
      <c r="E127" s="25"/>
      <c r="F127" s="24">
        <v>39</v>
      </c>
      <c r="G127" s="27" t="s">
        <v>302</v>
      </c>
      <c r="H127" s="31" t="s">
        <v>403</v>
      </c>
      <c r="I127" s="24">
        <f t="shared" si="17"/>
        <v>0</v>
      </c>
    </row>
    <row r="128" spans="2:9" x14ac:dyDescent="0.25">
      <c r="B128" s="1" t="s">
        <v>156</v>
      </c>
      <c r="C128" s="3" t="s">
        <v>2</v>
      </c>
      <c r="D128" s="25">
        <f>16+2</f>
        <v>18</v>
      </c>
      <c r="E128" s="25"/>
      <c r="F128" s="24">
        <v>39</v>
      </c>
      <c r="G128" s="27" t="s">
        <v>123</v>
      </c>
      <c r="H128" s="31" t="s">
        <v>403</v>
      </c>
      <c r="I128" s="24">
        <f t="shared" si="17"/>
        <v>0</v>
      </c>
    </row>
    <row r="129" spans="2:9" x14ac:dyDescent="0.25">
      <c r="B129" s="1" t="s">
        <v>639</v>
      </c>
      <c r="C129" s="3" t="s">
        <v>2</v>
      </c>
      <c r="D129" s="25">
        <f>4</f>
        <v>4</v>
      </c>
      <c r="E129" s="25"/>
      <c r="F129" s="24">
        <v>39</v>
      </c>
      <c r="G129" s="27"/>
      <c r="H129" s="31" t="s">
        <v>403</v>
      </c>
      <c r="I129" s="24">
        <f t="shared" si="17"/>
        <v>0</v>
      </c>
    </row>
    <row r="130" spans="2:9" x14ac:dyDescent="0.25">
      <c r="B130" s="1" t="s">
        <v>278</v>
      </c>
      <c r="C130" s="3" t="s">
        <v>2</v>
      </c>
      <c r="D130" s="25">
        <v>5</v>
      </c>
      <c r="E130" s="25"/>
      <c r="F130" s="24">
        <v>39</v>
      </c>
      <c r="G130" s="27" t="s">
        <v>303</v>
      </c>
      <c r="H130" s="31" t="s">
        <v>403</v>
      </c>
      <c r="I130" s="24">
        <f t="shared" si="17"/>
        <v>0</v>
      </c>
    </row>
    <row r="131" spans="2:9" x14ac:dyDescent="0.25">
      <c r="B131" s="1" t="s">
        <v>446</v>
      </c>
      <c r="C131" s="3" t="s">
        <v>2</v>
      </c>
      <c r="D131" s="25">
        <f>18</f>
        <v>18</v>
      </c>
      <c r="E131" s="25"/>
      <c r="F131" s="24">
        <v>39</v>
      </c>
      <c r="G131" s="27" t="s">
        <v>447</v>
      </c>
      <c r="H131" s="31" t="s">
        <v>403</v>
      </c>
      <c r="I131" s="24">
        <f t="shared" si="17"/>
        <v>0</v>
      </c>
    </row>
    <row r="132" spans="2:9" x14ac:dyDescent="0.25">
      <c r="B132" s="1" t="s">
        <v>446</v>
      </c>
      <c r="C132" s="3" t="s">
        <v>29</v>
      </c>
      <c r="D132" s="25">
        <f>6</f>
        <v>6</v>
      </c>
      <c r="E132" s="25"/>
      <c r="F132" s="24">
        <v>48</v>
      </c>
      <c r="G132" s="27" t="s">
        <v>620</v>
      </c>
      <c r="H132" s="31" t="s">
        <v>403</v>
      </c>
      <c r="I132" s="24">
        <f t="shared" si="17"/>
        <v>0</v>
      </c>
    </row>
    <row r="133" spans="2:9" x14ac:dyDescent="0.25">
      <c r="B133" s="5" t="s">
        <v>103</v>
      </c>
      <c r="C133" s="3" t="s">
        <v>2</v>
      </c>
      <c r="D133" s="25">
        <f>10</f>
        <v>10</v>
      </c>
      <c r="E133" s="25"/>
      <c r="F133" s="24">
        <v>39</v>
      </c>
      <c r="G133" s="27" t="s">
        <v>66</v>
      </c>
      <c r="H133" s="31" t="s">
        <v>403</v>
      </c>
      <c r="I133" s="24">
        <f t="shared" ref="I133:I164" si="25">F133*E133</f>
        <v>0</v>
      </c>
    </row>
    <row r="134" spans="2:9" x14ac:dyDescent="0.25">
      <c r="B134" s="5" t="s">
        <v>103</v>
      </c>
      <c r="C134" s="3" t="s">
        <v>29</v>
      </c>
      <c r="D134" s="25">
        <v>1</v>
      </c>
      <c r="E134" s="25"/>
      <c r="F134" s="24">
        <v>48</v>
      </c>
      <c r="G134" s="27" t="s">
        <v>672</v>
      </c>
      <c r="H134" s="31" t="s">
        <v>403</v>
      </c>
      <c r="I134" s="24">
        <f t="shared" ref="I134" si="26">F134*E134</f>
        <v>0</v>
      </c>
    </row>
    <row r="135" spans="2:9" x14ac:dyDescent="0.25">
      <c r="B135" s="5" t="s">
        <v>615</v>
      </c>
      <c r="C135" s="3" t="s">
        <v>142</v>
      </c>
      <c r="D135" s="25">
        <f>4</f>
        <v>4</v>
      </c>
      <c r="E135" s="25"/>
      <c r="F135" s="24">
        <v>56.25</v>
      </c>
      <c r="G135" s="27" t="s">
        <v>616</v>
      </c>
      <c r="H135" s="31" t="s">
        <v>403</v>
      </c>
      <c r="I135" s="24">
        <f t="shared" si="25"/>
        <v>0</v>
      </c>
    </row>
    <row r="136" spans="2:9" x14ac:dyDescent="0.25">
      <c r="B136" s="1" t="s">
        <v>652</v>
      </c>
      <c r="C136" s="3" t="s">
        <v>2</v>
      </c>
      <c r="D136" s="25">
        <f>18</f>
        <v>18</v>
      </c>
      <c r="E136" s="25"/>
      <c r="F136" s="24">
        <v>39</v>
      </c>
      <c r="G136" s="27" t="s">
        <v>653</v>
      </c>
      <c r="H136" s="31" t="s">
        <v>403</v>
      </c>
      <c r="I136" s="24">
        <f t="shared" si="25"/>
        <v>0</v>
      </c>
    </row>
    <row r="137" spans="2:9" x14ac:dyDescent="0.25">
      <c r="B137" s="1"/>
      <c r="C137" s="3"/>
      <c r="D137" s="25"/>
      <c r="E137" s="25"/>
      <c r="F137" s="24"/>
      <c r="G137" s="27"/>
      <c r="H137" s="31"/>
      <c r="I137" s="24"/>
    </row>
    <row r="138" spans="2:9" x14ac:dyDescent="0.25">
      <c r="B138" s="2" t="s">
        <v>28</v>
      </c>
      <c r="C138" s="3"/>
      <c r="D138" s="25"/>
      <c r="E138" s="25"/>
      <c r="F138" s="24"/>
      <c r="G138" s="27"/>
      <c r="H138" s="31"/>
      <c r="I138" s="24"/>
    </row>
    <row r="139" spans="2:9" x14ac:dyDescent="0.25">
      <c r="B139" s="1" t="s">
        <v>195</v>
      </c>
      <c r="C139" s="3" t="s">
        <v>2</v>
      </c>
      <c r="D139" s="25">
        <f>5</f>
        <v>5</v>
      </c>
      <c r="E139" s="25"/>
      <c r="F139" s="24">
        <v>39</v>
      </c>
      <c r="G139" s="27" t="s">
        <v>223</v>
      </c>
      <c r="H139" s="31" t="s">
        <v>401</v>
      </c>
      <c r="I139" s="24">
        <f t="shared" si="25"/>
        <v>0</v>
      </c>
    </row>
    <row r="140" spans="2:9" x14ac:dyDescent="0.25">
      <c r="B140" s="1" t="s">
        <v>518</v>
      </c>
      <c r="C140" s="3" t="s">
        <v>2</v>
      </c>
      <c r="D140" s="25">
        <f>5</f>
        <v>5</v>
      </c>
      <c r="E140" s="25"/>
      <c r="F140" s="24">
        <v>39</v>
      </c>
      <c r="G140" s="27"/>
      <c r="H140" s="31" t="s">
        <v>405</v>
      </c>
      <c r="I140" s="24">
        <f t="shared" si="25"/>
        <v>0</v>
      </c>
    </row>
    <row r="141" spans="2:9" x14ac:dyDescent="0.25">
      <c r="B141" s="1" t="s">
        <v>389</v>
      </c>
      <c r="C141" s="3" t="s">
        <v>2</v>
      </c>
      <c r="D141" s="25">
        <v>10</v>
      </c>
      <c r="E141" s="25"/>
      <c r="F141" s="24">
        <v>39</v>
      </c>
      <c r="G141" s="27" t="s">
        <v>427</v>
      </c>
      <c r="H141" s="31" t="s">
        <v>392</v>
      </c>
      <c r="I141" s="24">
        <f t="shared" si="25"/>
        <v>0</v>
      </c>
    </row>
    <row r="142" spans="2:9" x14ac:dyDescent="0.25">
      <c r="B142" s="1" t="s">
        <v>389</v>
      </c>
      <c r="C142" s="3" t="s">
        <v>29</v>
      </c>
      <c r="D142" s="25">
        <f>5</f>
        <v>5</v>
      </c>
      <c r="E142" s="25"/>
      <c r="F142" s="24">
        <v>48</v>
      </c>
      <c r="G142" s="27" t="s">
        <v>605</v>
      </c>
      <c r="H142" s="31" t="s">
        <v>392</v>
      </c>
      <c r="I142" s="24">
        <f t="shared" si="25"/>
        <v>0</v>
      </c>
    </row>
    <row r="143" spans="2:9" x14ac:dyDescent="0.25">
      <c r="B143" s="1" t="s">
        <v>516</v>
      </c>
      <c r="C143" s="3" t="s">
        <v>2</v>
      </c>
      <c r="D143" s="25">
        <v>5</v>
      </c>
      <c r="E143" s="25"/>
      <c r="F143" s="24">
        <v>39</v>
      </c>
      <c r="G143" s="27" t="s">
        <v>517</v>
      </c>
      <c r="H143" s="31" t="s">
        <v>392</v>
      </c>
      <c r="I143" s="24">
        <f t="shared" si="25"/>
        <v>0</v>
      </c>
    </row>
    <row r="144" spans="2:9" x14ac:dyDescent="0.25">
      <c r="B144" s="1" t="s">
        <v>261</v>
      </c>
      <c r="C144" s="3" t="s">
        <v>2</v>
      </c>
      <c r="D144" s="25">
        <f>5</f>
        <v>5</v>
      </c>
      <c r="E144" s="25"/>
      <c r="F144" s="24">
        <v>39</v>
      </c>
      <c r="G144" s="27" t="s">
        <v>304</v>
      </c>
      <c r="H144" s="31" t="s">
        <v>395</v>
      </c>
      <c r="I144" s="24">
        <f t="shared" si="25"/>
        <v>0</v>
      </c>
    </row>
    <row r="145" spans="1:9" x14ac:dyDescent="0.25">
      <c r="B145" s="1" t="s">
        <v>261</v>
      </c>
      <c r="C145" s="3" t="s">
        <v>29</v>
      </c>
      <c r="D145" s="25">
        <f>1</f>
        <v>1</v>
      </c>
      <c r="E145" s="25"/>
      <c r="F145" s="24">
        <v>48</v>
      </c>
      <c r="G145" s="27" t="s">
        <v>660</v>
      </c>
      <c r="H145" s="31" t="s">
        <v>395</v>
      </c>
      <c r="I145" s="24">
        <f t="shared" ref="I145" si="27">F145*E145</f>
        <v>0</v>
      </c>
    </row>
    <row r="146" spans="1:9" x14ac:dyDescent="0.25">
      <c r="B146" s="1" t="s">
        <v>182</v>
      </c>
      <c r="C146" s="3" t="s">
        <v>2</v>
      </c>
      <c r="D146" s="25">
        <f>10</f>
        <v>10</v>
      </c>
      <c r="E146" s="25"/>
      <c r="F146" s="24">
        <v>39</v>
      </c>
      <c r="G146" s="27" t="s">
        <v>224</v>
      </c>
      <c r="H146" s="31" t="s">
        <v>401</v>
      </c>
      <c r="I146" s="24">
        <f t="shared" si="25"/>
        <v>0</v>
      </c>
    </row>
    <row r="147" spans="1:9" x14ac:dyDescent="0.25">
      <c r="B147" s="1" t="s">
        <v>182</v>
      </c>
      <c r="C147" s="3" t="s">
        <v>29</v>
      </c>
      <c r="D147" s="25">
        <v>5</v>
      </c>
      <c r="E147" s="25"/>
      <c r="F147" s="24">
        <v>48</v>
      </c>
      <c r="G147" s="27" t="s">
        <v>606</v>
      </c>
      <c r="H147" s="31" t="s">
        <v>401</v>
      </c>
      <c r="I147" s="24">
        <f t="shared" si="25"/>
        <v>0</v>
      </c>
    </row>
    <row r="148" spans="1:9" x14ac:dyDescent="0.25">
      <c r="B148" s="1" t="s">
        <v>191</v>
      </c>
      <c r="C148" s="3" t="s">
        <v>2</v>
      </c>
      <c r="D148" s="25">
        <v>5</v>
      </c>
      <c r="E148" s="25"/>
      <c r="F148" s="24">
        <v>39</v>
      </c>
      <c r="G148" s="27" t="s">
        <v>225</v>
      </c>
      <c r="H148" s="31" t="s">
        <v>406</v>
      </c>
      <c r="I148" s="24">
        <f t="shared" si="25"/>
        <v>0</v>
      </c>
    </row>
    <row r="149" spans="1:9" x14ac:dyDescent="0.25">
      <c r="B149" s="1"/>
      <c r="C149" s="3"/>
      <c r="D149" s="25"/>
      <c r="E149" s="25"/>
      <c r="F149" s="24"/>
      <c r="G149" s="27"/>
      <c r="H149" s="31"/>
      <c r="I149" s="24"/>
    </row>
    <row r="150" spans="1:9" x14ac:dyDescent="0.25">
      <c r="B150" s="2" t="s">
        <v>294</v>
      </c>
      <c r="C150" s="3"/>
      <c r="D150" s="25"/>
      <c r="E150" s="25"/>
      <c r="F150" s="24"/>
      <c r="G150" s="27"/>
      <c r="H150" s="31"/>
      <c r="I150" s="24"/>
    </row>
    <row r="151" spans="1:9" x14ac:dyDescent="0.25">
      <c r="B151" s="1" t="s">
        <v>375</v>
      </c>
      <c r="C151" s="3" t="s">
        <v>2</v>
      </c>
      <c r="D151" s="25">
        <f>13+3</f>
        <v>16</v>
      </c>
      <c r="E151" s="25"/>
      <c r="F151" s="24">
        <v>44.75</v>
      </c>
      <c r="G151" s="27" t="s">
        <v>305</v>
      </c>
      <c r="H151" s="31" t="s">
        <v>401</v>
      </c>
      <c r="I151" s="24">
        <f t="shared" si="25"/>
        <v>0</v>
      </c>
    </row>
    <row r="152" spans="1:9" x14ac:dyDescent="0.25">
      <c r="B152" s="1"/>
      <c r="C152" s="3"/>
      <c r="D152" s="25"/>
      <c r="E152" s="25"/>
      <c r="F152" s="24"/>
      <c r="G152" s="27"/>
      <c r="H152" s="31"/>
      <c r="I152" s="24"/>
    </row>
    <row r="153" spans="1:9" x14ac:dyDescent="0.25">
      <c r="B153" s="2" t="s">
        <v>104</v>
      </c>
      <c r="C153" s="3"/>
      <c r="D153" s="25"/>
      <c r="E153" s="25"/>
      <c r="F153" s="24"/>
      <c r="G153" s="27"/>
      <c r="H153" s="31"/>
      <c r="I153" s="24"/>
    </row>
    <row r="154" spans="1:9" x14ac:dyDescent="0.25">
      <c r="B154" s="1" t="s">
        <v>205</v>
      </c>
      <c r="C154" s="3" t="s">
        <v>2</v>
      </c>
      <c r="D154" s="25">
        <v>2</v>
      </c>
      <c r="E154" s="25"/>
      <c r="F154" s="24">
        <v>44.75</v>
      </c>
      <c r="G154" s="27" t="s">
        <v>695</v>
      </c>
      <c r="H154" s="31" t="s">
        <v>403</v>
      </c>
      <c r="I154" s="24">
        <f t="shared" ref="I154" si="28">F154*E154</f>
        <v>0</v>
      </c>
    </row>
    <row r="155" spans="1:9" x14ac:dyDescent="0.25">
      <c r="B155" s="1" t="s">
        <v>205</v>
      </c>
      <c r="C155" s="3" t="s">
        <v>29</v>
      </c>
      <c r="D155" s="25">
        <f>10</f>
        <v>10</v>
      </c>
      <c r="E155" s="25"/>
      <c r="F155" s="24">
        <v>53</v>
      </c>
      <c r="G155" s="27" t="s">
        <v>226</v>
      </c>
      <c r="H155" s="31" t="s">
        <v>403</v>
      </c>
      <c r="I155" s="24">
        <f t="shared" si="25"/>
        <v>0</v>
      </c>
    </row>
    <row r="156" spans="1:9" x14ac:dyDescent="0.25">
      <c r="B156" s="1" t="s">
        <v>205</v>
      </c>
      <c r="C156" s="3" t="s">
        <v>142</v>
      </c>
      <c r="D156" s="25">
        <f>5</f>
        <v>5</v>
      </c>
      <c r="E156" s="25"/>
      <c r="F156" s="24">
        <v>63</v>
      </c>
      <c r="G156" s="27" t="s">
        <v>687</v>
      </c>
      <c r="H156" s="31" t="s">
        <v>403</v>
      </c>
      <c r="I156" s="24">
        <f t="shared" si="25"/>
        <v>0</v>
      </c>
    </row>
    <row r="157" spans="1:9" x14ac:dyDescent="0.25">
      <c r="B157" s="1" t="s">
        <v>611</v>
      </c>
      <c r="C157" s="3" t="s">
        <v>142</v>
      </c>
      <c r="D157" s="25">
        <f>5</f>
        <v>5</v>
      </c>
      <c r="E157" s="25"/>
      <c r="F157" s="24">
        <v>63</v>
      </c>
      <c r="G157" s="27" t="s">
        <v>612</v>
      </c>
      <c r="H157" s="31" t="s">
        <v>403</v>
      </c>
      <c r="I157" s="24">
        <f t="shared" si="25"/>
        <v>0</v>
      </c>
    </row>
    <row r="158" spans="1:9" x14ac:dyDescent="0.25">
      <c r="A158" s="1"/>
      <c r="B158" s="1" t="s">
        <v>613</v>
      </c>
      <c r="C158" s="25" t="s">
        <v>142</v>
      </c>
      <c r="D158" s="25">
        <f>9</f>
        <v>9</v>
      </c>
      <c r="E158" s="24"/>
      <c r="F158" s="24">
        <v>63</v>
      </c>
      <c r="G158" s="27" t="s">
        <v>614</v>
      </c>
      <c r="H158" s="31" t="s">
        <v>403</v>
      </c>
      <c r="I158" s="24">
        <f t="shared" si="25"/>
        <v>0</v>
      </c>
    </row>
    <row r="159" spans="1:9" x14ac:dyDescent="0.25">
      <c r="B159" s="1"/>
      <c r="C159" s="3"/>
      <c r="D159" s="25"/>
      <c r="E159" s="25"/>
      <c r="F159" s="24"/>
      <c r="G159" s="27"/>
      <c r="H159" s="31"/>
      <c r="I159" s="24"/>
    </row>
    <row r="160" spans="1:9" x14ac:dyDescent="0.25">
      <c r="B160" s="2" t="s">
        <v>105</v>
      </c>
      <c r="C160" s="3"/>
      <c r="D160" s="25"/>
      <c r="E160" s="25"/>
      <c r="F160" s="24"/>
      <c r="G160" s="27"/>
      <c r="H160" s="31"/>
      <c r="I160" s="24"/>
    </row>
    <row r="161" spans="2:9" x14ac:dyDescent="0.25">
      <c r="B161" s="1" t="s">
        <v>692</v>
      </c>
      <c r="C161" s="3" t="s">
        <v>29</v>
      </c>
      <c r="D161" s="25">
        <f>5+5</f>
        <v>10</v>
      </c>
      <c r="E161" s="25"/>
      <c r="F161" s="24">
        <v>60</v>
      </c>
      <c r="G161" s="27" t="s">
        <v>694</v>
      </c>
      <c r="H161" s="31" t="s">
        <v>403</v>
      </c>
      <c r="I161" s="24">
        <f t="shared" ref="I161" si="29">F161*E161</f>
        <v>0</v>
      </c>
    </row>
    <row r="162" spans="2:9" x14ac:dyDescent="0.25">
      <c r="B162" s="1" t="s">
        <v>30</v>
      </c>
      <c r="C162" s="3" t="s">
        <v>142</v>
      </c>
      <c r="D162" s="25">
        <f>1</f>
        <v>1</v>
      </c>
      <c r="E162" s="25"/>
      <c r="F162" s="24">
        <v>72</v>
      </c>
      <c r="G162" s="27" t="s">
        <v>693</v>
      </c>
      <c r="H162" s="31" t="s">
        <v>403</v>
      </c>
      <c r="I162" s="24">
        <f t="shared" si="25"/>
        <v>0</v>
      </c>
    </row>
    <row r="163" spans="2:9" x14ac:dyDescent="0.25">
      <c r="B163" s="1" t="s">
        <v>656</v>
      </c>
      <c r="C163" s="3" t="s">
        <v>29</v>
      </c>
      <c r="D163" s="25">
        <f>5</f>
        <v>5</v>
      </c>
      <c r="E163" s="25"/>
      <c r="F163" s="24">
        <v>55</v>
      </c>
      <c r="G163" s="27"/>
      <c r="H163" s="31" t="s">
        <v>403</v>
      </c>
      <c r="I163" s="24">
        <f t="shared" si="25"/>
        <v>0</v>
      </c>
    </row>
    <row r="164" spans="2:9" x14ac:dyDescent="0.25">
      <c r="B164" s="1" t="s">
        <v>657</v>
      </c>
      <c r="C164" s="3" t="s">
        <v>29</v>
      </c>
      <c r="D164" s="25">
        <f>5</f>
        <v>5</v>
      </c>
      <c r="E164" s="25"/>
      <c r="F164" s="24">
        <v>55</v>
      </c>
      <c r="G164" s="27"/>
      <c r="H164" s="31" t="s">
        <v>403</v>
      </c>
      <c r="I164" s="24">
        <f t="shared" si="25"/>
        <v>0</v>
      </c>
    </row>
    <row r="165" spans="2:9" x14ac:dyDescent="0.25">
      <c r="B165" s="1"/>
      <c r="C165" s="3"/>
      <c r="D165" s="3"/>
      <c r="E165" s="1"/>
      <c r="F165" s="6"/>
      <c r="G165" s="27"/>
      <c r="H165" s="31"/>
      <c r="I165" s="24"/>
    </row>
    <row r="166" spans="2:9" ht="24.95" customHeight="1" x14ac:dyDescent="0.35">
      <c r="B166" s="39" t="s">
        <v>506</v>
      </c>
      <c r="C166" s="40"/>
      <c r="D166" s="40"/>
      <c r="E166" s="40"/>
      <c r="F166" s="40"/>
      <c r="G166" s="40"/>
      <c r="H166" s="40"/>
      <c r="I166" s="41"/>
    </row>
    <row r="167" spans="2:9" x14ac:dyDescent="0.25">
      <c r="B167" s="1"/>
      <c r="C167" s="3"/>
      <c r="D167" s="3"/>
      <c r="E167" s="3"/>
      <c r="F167" s="6"/>
      <c r="G167" s="27"/>
      <c r="H167" s="30"/>
      <c r="I167" s="24"/>
    </row>
    <row r="168" spans="2:9" x14ac:dyDescent="0.25">
      <c r="B168" s="2" t="s">
        <v>263</v>
      </c>
      <c r="C168" s="3"/>
      <c r="D168" s="25"/>
      <c r="E168" s="25"/>
      <c r="F168" s="17"/>
      <c r="G168" s="27"/>
      <c r="H168" s="31"/>
      <c r="I168" s="24"/>
    </row>
    <row r="169" spans="2:9" x14ac:dyDescent="0.25">
      <c r="B169" s="1" t="s">
        <v>264</v>
      </c>
      <c r="C169" s="3" t="s">
        <v>262</v>
      </c>
      <c r="D169" s="25">
        <v>5</v>
      </c>
      <c r="E169" s="25"/>
      <c r="F169" s="24">
        <v>14.75</v>
      </c>
      <c r="G169" s="27" t="s">
        <v>265</v>
      </c>
      <c r="H169" s="31" t="s">
        <v>393</v>
      </c>
      <c r="I169" s="24">
        <f t="shared" ref="I169:I187" si="30">F169*E169</f>
        <v>0</v>
      </c>
    </row>
    <row r="170" spans="2:9" x14ac:dyDescent="0.25">
      <c r="B170" s="1"/>
      <c r="C170" s="3"/>
      <c r="D170" s="25"/>
      <c r="E170" s="25"/>
      <c r="F170" s="24"/>
      <c r="G170" s="27"/>
      <c r="H170" s="31"/>
      <c r="I170" s="24"/>
    </row>
    <row r="171" spans="2:9" x14ac:dyDescent="0.25">
      <c r="B171" s="2" t="s">
        <v>334</v>
      </c>
      <c r="C171" s="3"/>
      <c r="D171" s="25"/>
      <c r="E171" s="25"/>
      <c r="F171" s="24"/>
      <c r="G171" s="27"/>
      <c r="H171" s="31"/>
      <c r="I171" s="24"/>
    </row>
    <row r="172" spans="2:9" x14ac:dyDescent="0.25">
      <c r="B172" s="1" t="s">
        <v>461</v>
      </c>
      <c r="C172" s="3" t="s">
        <v>262</v>
      </c>
      <c r="D172" s="25">
        <v>10</v>
      </c>
      <c r="E172" s="25"/>
      <c r="F172" s="24">
        <v>15.75</v>
      </c>
      <c r="G172" s="27" t="s">
        <v>462</v>
      </c>
      <c r="H172" s="31" t="s">
        <v>401</v>
      </c>
      <c r="I172" s="24">
        <f t="shared" si="30"/>
        <v>0</v>
      </c>
    </row>
    <row r="173" spans="2:9" x14ac:dyDescent="0.25">
      <c r="B173" s="1" t="s">
        <v>548</v>
      </c>
      <c r="C173" s="3" t="s">
        <v>262</v>
      </c>
      <c r="D173" s="25">
        <v>10</v>
      </c>
      <c r="E173" s="25"/>
      <c r="F173" s="24">
        <v>14.75</v>
      </c>
      <c r="G173" s="27"/>
      <c r="H173" s="31" t="s">
        <v>401</v>
      </c>
      <c r="I173" s="24">
        <f t="shared" si="30"/>
        <v>0</v>
      </c>
    </row>
    <row r="174" spans="2:9" x14ac:dyDescent="0.25">
      <c r="B174" s="1" t="s">
        <v>561</v>
      </c>
      <c r="C174" s="3" t="s">
        <v>262</v>
      </c>
      <c r="D174" s="25">
        <v>95</v>
      </c>
      <c r="E174" s="25"/>
      <c r="F174" s="24">
        <v>14.75</v>
      </c>
      <c r="G174" s="27" t="s">
        <v>562</v>
      </c>
      <c r="H174" s="31" t="s">
        <v>401</v>
      </c>
      <c r="I174" s="24">
        <f t="shared" si="30"/>
        <v>0</v>
      </c>
    </row>
    <row r="175" spans="2:9" x14ac:dyDescent="0.25">
      <c r="B175" s="1" t="s">
        <v>564</v>
      </c>
      <c r="C175" s="3" t="s">
        <v>262</v>
      </c>
      <c r="D175" s="25">
        <v>20</v>
      </c>
      <c r="E175" s="25"/>
      <c r="F175" s="24">
        <v>14.75</v>
      </c>
      <c r="G175" s="27" t="s">
        <v>565</v>
      </c>
      <c r="H175" s="31" t="s">
        <v>401</v>
      </c>
      <c r="I175" s="24">
        <f t="shared" si="30"/>
        <v>0</v>
      </c>
    </row>
    <row r="176" spans="2:9" x14ac:dyDescent="0.25">
      <c r="B176" s="1" t="s">
        <v>391</v>
      </c>
      <c r="C176" s="3" t="s">
        <v>262</v>
      </c>
      <c r="D176" s="25">
        <v>25</v>
      </c>
      <c r="E176" s="25"/>
      <c r="F176" s="24">
        <v>14.75</v>
      </c>
      <c r="G176" s="27" t="s">
        <v>428</v>
      </c>
      <c r="H176" s="31" t="s">
        <v>423</v>
      </c>
      <c r="I176" s="24">
        <f t="shared" si="30"/>
        <v>0</v>
      </c>
    </row>
    <row r="177" spans="2:9" x14ac:dyDescent="0.25">
      <c r="B177" s="1" t="s">
        <v>335</v>
      </c>
      <c r="C177" s="3" t="s">
        <v>262</v>
      </c>
      <c r="D177" s="25">
        <v>15</v>
      </c>
      <c r="E177" s="25"/>
      <c r="F177" s="24">
        <v>14.75</v>
      </c>
      <c r="G177" s="27" t="s">
        <v>347</v>
      </c>
      <c r="H177" s="31" t="s">
        <v>400</v>
      </c>
      <c r="I177" s="24">
        <f t="shared" si="30"/>
        <v>0</v>
      </c>
    </row>
    <row r="178" spans="2:9" x14ac:dyDescent="0.25">
      <c r="B178" s="1" t="s">
        <v>547</v>
      </c>
      <c r="C178" s="3" t="s">
        <v>262</v>
      </c>
      <c r="D178" s="25">
        <v>25</v>
      </c>
      <c r="E178" s="25"/>
      <c r="F178" s="24">
        <v>14.75</v>
      </c>
      <c r="G178" s="27" t="s">
        <v>566</v>
      </c>
      <c r="H178" s="31" t="s">
        <v>401</v>
      </c>
      <c r="I178" s="24">
        <f t="shared" si="30"/>
        <v>0</v>
      </c>
    </row>
    <row r="179" spans="2:9" x14ac:dyDescent="0.25">
      <c r="B179" s="1" t="s">
        <v>568</v>
      </c>
      <c r="C179" s="3" t="s">
        <v>262</v>
      </c>
      <c r="D179" s="25">
        <v>16</v>
      </c>
      <c r="E179" s="25"/>
      <c r="F179" s="24">
        <v>14.75</v>
      </c>
      <c r="G179" s="27" t="s">
        <v>569</v>
      </c>
      <c r="H179" s="31" t="s">
        <v>392</v>
      </c>
      <c r="I179" s="24">
        <f t="shared" si="30"/>
        <v>0</v>
      </c>
    </row>
    <row r="180" spans="2:9" x14ac:dyDescent="0.25">
      <c r="B180" s="1" t="s">
        <v>336</v>
      </c>
      <c r="C180" s="3" t="s">
        <v>262</v>
      </c>
      <c r="D180" s="25">
        <v>17</v>
      </c>
      <c r="E180" s="25"/>
      <c r="F180" s="24">
        <v>14.75</v>
      </c>
      <c r="G180" s="27" t="s">
        <v>348</v>
      </c>
      <c r="H180" s="31" t="s">
        <v>392</v>
      </c>
      <c r="I180" s="24">
        <f t="shared" si="30"/>
        <v>0</v>
      </c>
    </row>
    <row r="181" spans="2:9" x14ac:dyDescent="0.25">
      <c r="B181" s="1" t="s">
        <v>337</v>
      </c>
      <c r="C181" s="3" t="s">
        <v>262</v>
      </c>
      <c r="D181" s="25">
        <v>21</v>
      </c>
      <c r="E181" s="25"/>
      <c r="F181" s="24">
        <v>14.75</v>
      </c>
      <c r="G181" s="27" t="s">
        <v>349</v>
      </c>
      <c r="H181" s="31" t="s">
        <v>392</v>
      </c>
      <c r="I181" s="24">
        <f t="shared" si="30"/>
        <v>0</v>
      </c>
    </row>
    <row r="182" spans="2:9" x14ac:dyDescent="0.25">
      <c r="B182" s="1" t="s">
        <v>563</v>
      </c>
      <c r="C182" s="3" t="s">
        <v>262</v>
      </c>
      <c r="D182" s="25">
        <v>11</v>
      </c>
      <c r="E182" s="25"/>
      <c r="F182" s="24">
        <v>14.75</v>
      </c>
      <c r="G182" s="27" t="s">
        <v>567</v>
      </c>
      <c r="H182" s="31" t="s">
        <v>392</v>
      </c>
      <c r="I182" s="24">
        <f t="shared" si="30"/>
        <v>0</v>
      </c>
    </row>
    <row r="183" spans="2:9" x14ac:dyDescent="0.25">
      <c r="B183" s="1" t="s">
        <v>338</v>
      </c>
      <c r="C183" s="3" t="s">
        <v>262</v>
      </c>
      <c r="D183" s="25">
        <v>10</v>
      </c>
      <c r="E183" s="25"/>
      <c r="F183" s="24">
        <v>14.75</v>
      </c>
      <c r="G183" s="27" t="s">
        <v>350</v>
      </c>
      <c r="H183" s="31" t="s">
        <v>403</v>
      </c>
      <c r="I183" s="24">
        <f t="shared" si="30"/>
        <v>0</v>
      </c>
    </row>
    <row r="184" spans="2:9" x14ac:dyDescent="0.25">
      <c r="B184" s="1"/>
      <c r="C184" s="3"/>
      <c r="D184" s="25"/>
      <c r="E184" s="25"/>
      <c r="F184" s="24"/>
      <c r="G184" s="27"/>
      <c r="H184" s="31"/>
      <c r="I184" s="24"/>
    </row>
    <row r="185" spans="2:9" x14ac:dyDescent="0.25">
      <c r="B185" s="2" t="s">
        <v>342</v>
      </c>
      <c r="C185" s="3"/>
      <c r="D185" s="25"/>
      <c r="E185" s="25"/>
      <c r="F185" s="24"/>
      <c r="G185" s="27"/>
      <c r="H185" s="31"/>
      <c r="I185" s="24"/>
    </row>
    <row r="186" spans="2:9" x14ac:dyDescent="0.25">
      <c r="B186" s="1" t="s">
        <v>339</v>
      </c>
      <c r="C186" s="3" t="s">
        <v>341</v>
      </c>
      <c r="D186" s="25">
        <v>10</v>
      </c>
      <c r="E186" s="25"/>
      <c r="F186" s="24">
        <v>17.25</v>
      </c>
      <c r="G186" s="27" t="s">
        <v>397</v>
      </c>
      <c r="H186" s="31" t="s">
        <v>392</v>
      </c>
      <c r="I186" s="24">
        <f t="shared" si="30"/>
        <v>0</v>
      </c>
    </row>
    <row r="187" spans="2:9" x14ac:dyDescent="0.25">
      <c r="B187" s="1" t="s">
        <v>340</v>
      </c>
      <c r="C187" s="3" t="s">
        <v>341</v>
      </c>
      <c r="D187" s="25">
        <v>10</v>
      </c>
      <c r="E187" s="25"/>
      <c r="F187" s="24">
        <v>17.25</v>
      </c>
      <c r="G187" s="27" t="s">
        <v>398</v>
      </c>
      <c r="H187" s="31" t="s">
        <v>392</v>
      </c>
      <c r="I187" s="24">
        <f t="shared" si="30"/>
        <v>0</v>
      </c>
    </row>
    <row r="188" spans="2:9" x14ac:dyDescent="0.25">
      <c r="B188" s="1"/>
      <c r="C188" s="3"/>
      <c r="D188" s="25"/>
      <c r="E188" s="25"/>
      <c r="F188" s="24"/>
      <c r="G188" s="27"/>
      <c r="H188" s="31"/>
      <c r="I188" s="24"/>
    </row>
    <row r="189" spans="2:9" x14ac:dyDescent="0.25">
      <c r="B189" s="2" t="s">
        <v>542</v>
      </c>
      <c r="C189" s="3"/>
      <c r="D189" s="25"/>
      <c r="E189" s="25"/>
      <c r="F189" s="24"/>
      <c r="G189" s="27"/>
      <c r="H189" s="31"/>
      <c r="I189" s="24"/>
    </row>
    <row r="190" spans="2:9" x14ac:dyDescent="0.25">
      <c r="B190" s="1" t="s">
        <v>538</v>
      </c>
      <c r="C190" s="3" t="s">
        <v>262</v>
      </c>
      <c r="D190" s="25">
        <v>10</v>
      </c>
      <c r="E190" s="25"/>
      <c r="F190" s="24">
        <v>14.75</v>
      </c>
      <c r="G190" s="27" t="s">
        <v>543</v>
      </c>
      <c r="H190" s="31" t="s">
        <v>403</v>
      </c>
      <c r="I190" s="24">
        <f t="shared" ref="I190:I193" si="31">F190*E190</f>
        <v>0</v>
      </c>
    </row>
    <row r="191" spans="2:9" x14ac:dyDescent="0.25">
      <c r="B191" s="1" t="s">
        <v>539</v>
      </c>
      <c r="C191" s="3" t="s">
        <v>262</v>
      </c>
      <c r="D191" s="25">
        <v>12</v>
      </c>
      <c r="E191" s="25"/>
      <c r="F191" s="24">
        <v>14.75</v>
      </c>
      <c r="G191" s="27" t="s">
        <v>544</v>
      </c>
      <c r="H191" s="31" t="s">
        <v>403</v>
      </c>
      <c r="I191" s="24">
        <f t="shared" si="31"/>
        <v>0</v>
      </c>
    </row>
    <row r="192" spans="2:9" x14ac:dyDescent="0.25">
      <c r="B192" s="1" t="s">
        <v>540</v>
      </c>
      <c r="C192" s="3" t="s">
        <v>262</v>
      </c>
      <c r="D192" s="25">
        <v>3</v>
      </c>
      <c r="E192" s="25"/>
      <c r="F192" s="24">
        <v>14.75</v>
      </c>
      <c r="G192" s="27" t="s">
        <v>545</v>
      </c>
      <c r="H192" s="31" t="s">
        <v>403</v>
      </c>
      <c r="I192" s="24">
        <f t="shared" si="31"/>
        <v>0</v>
      </c>
    </row>
    <row r="193" spans="2:9" x14ac:dyDescent="0.25">
      <c r="B193" s="1" t="s">
        <v>541</v>
      </c>
      <c r="C193" s="3" t="s">
        <v>262</v>
      </c>
      <c r="D193" s="25">
        <v>18</v>
      </c>
      <c r="E193" s="25"/>
      <c r="F193" s="24">
        <v>14.75</v>
      </c>
      <c r="G193" s="27" t="s">
        <v>546</v>
      </c>
      <c r="H193" s="31" t="s">
        <v>403</v>
      </c>
      <c r="I193" s="24">
        <f t="shared" si="31"/>
        <v>0</v>
      </c>
    </row>
    <row r="194" spans="2:9" x14ac:dyDescent="0.25">
      <c r="B194" s="1"/>
      <c r="C194" s="3"/>
      <c r="D194" s="25"/>
      <c r="E194" s="25"/>
      <c r="F194" s="17"/>
      <c r="G194" s="27"/>
      <c r="H194" s="31"/>
      <c r="I194" s="24"/>
    </row>
    <row r="195" spans="2:9" ht="24.95" customHeight="1" x14ac:dyDescent="0.35">
      <c r="B195" s="39" t="s">
        <v>266</v>
      </c>
      <c r="C195" s="40"/>
      <c r="D195" s="40"/>
      <c r="E195" s="40"/>
      <c r="F195" s="40"/>
      <c r="G195" s="40"/>
      <c r="H195" s="40"/>
      <c r="I195" s="41"/>
    </row>
    <row r="196" spans="2:9" ht="15" customHeight="1" x14ac:dyDescent="0.25">
      <c r="B196" s="19"/>
      <c r="C196" s="21"/>
      <c r="D196" s="21"/>
      <c r="E196" s="21"/>
      <c r="F196" s="22"/>
      <c r="G196" s="27"/>
      <c r="H196" s="30"/>
      <c r="I196" s="24"/>
    </row>
    <row r="197" spans="2:9" ht="15" customHeight="1" x14ac:dyDescent="0.25">
      <c r="B197" s="23" t="s">
        <v>285</v>
      </c>
      <c r="C197" s="3"/>
      <c r="D197" s="3"/>
      <c r="E197" s="3"/>
      <c r="F197" s="3"/>
      <c r="G197" s="27"/>
      <c r="H197" s="30"/>
      <c r="I197" s="24"/>
    </row>
    <row r="198" spans="2:9" ht="15" customHeight="1" x14ac:dyDescent="0.25">
      <c r="B198" s="20" t="s">
        <v>286</v>
      </c>
      <c r="C198" s="3" t="s">
        <v>29</v>
      </c>
      <c r="D198" s="3">
        <v>5</v>
      </c>
      <c r="E198" s="3"/>
      <c r="F198" s="24">
        <v>25</v>
      </c>
      <c r="G198" s="27" t="s">
        <v>490</v>
      </c>
      <c r="H198" s="31" t="s">
        <v>405</v>
      </c>
      <c r="I198" s="24">
        <f t="shared" ref="I198:I220" si="32">F198*E198</f>
        <v>0</v>
      </c>
    </row>
    <row r="199" spans="2:9" ht="15" customHeight="1" x14ac:dyDescent="0.25">
      <c r="B199" s="20"/>
      <c r="C199" s="3"/>
      <c r="D199" s="3"/>
      <c r="E199" s="3"/>
      <c r="F199" s="24"/>
      <c r="G199" s="27"/>
      <c r="H199" s="31"/>
      <c r="I199" s="24"/>
    </row>
    <row r="200" spans="2:9" ht="15" customHeight="1" x14ac:dyDescent="0.25">
      <c r="B200" s="23" t="s">
        <v>468</v>
      </c>
      <c r="C200" s="3"/>
      <c r="D200" s="3"/>
      <c r="E200" s="3"/>
      <c r="F200" s="24"/>
      <c r="G200" s="27"/>
      <c r="H200" s="31"/>
      <c r="I200" s="24"/>
    </row>
    <row r="201" spans="2:9" ht="15" customHeight="1" x14ac:dyDescent="0.25">
      <c r="B201" s="1" t="s">
        <v>189</v>
      </c>
      <c r="C201" s="3" t="s">
        <v>142</v>
      </c>
      <c r="D201" s="3">
        <f>2</f>
        <v>2</v>
      </c>
      <c r="E201" s="3"/>
      <c r="F201" s="24">
        <v>60</v>
      </c>
      <c r="G201" s="27" t="s">
        <v>629</v>
      </c>
      <c r="H201" s="31" t="s">
        <v>393</v>
      </c>
      <c r="I201" s="24">
        <f t="shared" si="32"/>
        <v>0</v>
      </c>
    </row>
    <row r="202" spans="2:9" ht="15" customHeight="1" x14ac:dyDescent="0.25">
      <c r="B202" s="20"/>
      <c r="C202" s="3"/>
      <c r="D202" s="25"/>
      <c r="E202" s="25"/>
      <c r="F202" s="24"/>
      <c r="G202" s="27"/>
      <c r="H202" s="31"/>
      <c r="I202" s="24"/>
    </row>
    <row r="203" spans="2:9" x14ac:dyDescent="0.25">
      <c r="B203" s="2" t="s">
        <v>267</v>
      </c>
      <c r="C203" s="3"/>
      <c r="D203" s="25"/>
      <c r="E203" s="25"/>
      <c r="F203" s="24"/>
      <c r="G203" s="27"/>
      <c r="H203" s="31"/>
      <c r="I203" s="24"/>
    </row>
    <row r="204" spans="2:9" x14ac:dyDescent="0.25">
      <c r="B204" s="1" t="s">
        <v>292</v>
      </c>
      <c r="C204" s="3" t="s">
        <v>2</v>
      </c>
      <c r="D204" s="25">
        <f>28</f>
        <v>28</v>
      </c>
      <c r="E204" s="25"/>
      <c r="F204" s="24">
        <v>17</v>
      </c>
      <c r="G204" s="27" t="s">
        <v>306</v>
      </c>
      <c r="H204" s="31" t="s">
        <v>423</v>
      </c>
      <c r="I204" s="24">
        <f t="shared" si="32"/>
        <v>0</v>
      </c>
    </row>
    <row r="205" spans="2:9" x14ac:dyDescent="0.25">
      <c r="B205" s="1" t="s">
        <v>388</v>
      </c>
      <c r="C205" s="3" t="s">
        <v>2</v>
      </c>
      <c r="D205" s="25">
        <v>25</v>
      </c>
      <c r="E205" s="25"/>
      <c r="F205" s="24">
        <v>18</v>
      </c>
      <c r="G205" s="27" t="s">
        <v>399</v>
      </c>
      <c r="H205" s="31" t="s">
        <v>405</v>
      </c>
      <c r="I205" s="24">
        <f t="shared" si="32"/>
        <v>0</v>
      </c>
    </row>
    <row r="206" spans="2:9" x14ac:dyDescent="0.25">
      <c r="B206" s="1"/>
      <c r="C206" s="3"/>
      <c r="D206" s="25"/>
      <c r="E206" s="25"/>
      <c r="F206" s="24"/>
      <c r="G206" s="27"/>
      <c r="H206" s="31"/>
      <c r="I206" s="24"/>
    </row>
    <row r="207" spans="2:9" x14ac:dyDescent="0.25">
      <c r="B207" s="2" t="s">
        <v>268</v>
      </c>
      <c r="C207" s="3"/>
      <c r="D207" s="25"/>
      <c r="E207" s="25"/>
      <c r="F207" s="24"/>
      <c r="G207" s="27"/>
      <c r="H207" s="31"/>
      <c r="I207" s="24"/>
    </row>
    <row r="208" spans="2:9" x14ac:dyDescent="0.25">
      <c r="B208" s="1" t="s">
        <v>269</v>
      </c>
      <c r="C208" s="3" t="s">
        <v>29</v>
      </c>
      <c r="D208" s="25">
        <v>5</v>
      </c>
      <c r="E208" s="25"/>
      <c r="F208" s="24">
        <v>24</v>
      </c>
      <c r="G208" s="27" t="s">
        <v>659</v>
      </c>
      <c r="H208" s="31" t="s">
        <v>393</v>
      </c>
      <c r="I208" s="24">
        <f t="shared" si="32"/>
        <v>0</v>
      </c>
    </row>
    <row r="209" spans="2:9" x14ac:dyDescent="0.25">
      <c r="B209" s="1"/>
      <c r="C209" s="3"/>
      <c r="D209" s="25"/>
      <c r="E209" s="25"/>
      <c r="F209" s="24"/>
      <c r="G209" s="27"/>
      <c r="H209" s="31"/>
      <c r="I209" s="24"/>
    </row>
    <row r="210" spans="2:9" x14ac:dyDescent="0.25">
      <c r="B210" s="2" t="s">
        <v>270</v>
      </c>
      <c r="C210" s="3"/>
      <c r="D210" s="25"/>
      <c r="E210" s="25"/>
      <c r="F210" s="24"/>
      <c r="G210" s="27"/>
      <c r="H210" s="31"/>
      <c r="I210" s="24"/>
    </row>
    <row r="211" spans="2:9" x14ac:dyDescent="0.25">
      <c r="B211" s="1" t="s">
        <v>271</v>
      </c>
      <c r="C211" s="3" t="s">
        <v>262</v>
      </c>
      <c r="D211" s="25">
        <v>15</v>
      </c>
      <c r="E211" s="25"/>
      <c r="F211" s="24">
        <v>13</v>
      </c>
      <c r="G211" s="27" t="s">
        <v>549</v>
      </c>
      <c r="H211" s="31" t="s">
        <v>393</v>
      </c>
      <c r="I211" s="24">
        <f t="shared" si="32"/>
        <v>0</v>
      </c>
    </row>
    <row r="212" spans="2:9" x14ac:dyDescent="0.25">
      <c r="B212" s="1" t="s">
        <v>271</v>
      </c>
      <c r="C212" s="3" t="s">
        <v>2</v>
      </c>
      <c r="D212" s="25">
        <f>20</f>
        <v>20</v>
      </c>
      <c r="E212" s="25"/>
      <c r="F212" s="24">
        <v>18</v>
      </c>
      <c r="G212" s="27" t="s">
        <v>307</v>
      </c>
      <c r="H212" s="31" t="s">
        <v>393</v>
      </c>
      <c r="I212" s="24">
        <f t="shared" si="32"/>
        <v>0</v>
      </c>
    </row>
    <row r="213" spans="2:9" x14ac:dyDescent="0.25">
      <c r="B213" s="1"/>
      <c r="C213" s="3"/>
      <c r="D213" s="25"/>
      <c r="E213" s="25"/>
      <c r="F213" s="24"/>
      <c r="G213" s="27"/>
      <c r="H213" s="31"/>
      <c r="I213" s="24"/>
    </row>
    <row r="214" spans="2:9" x14ac:dyDescent="0.25">
      <c r="B214" s="2" t="s">
        <v>120</v>
      </c>
      <c r="C214" s="3"/>
      <c r="D214" s="25"/>
      <c r="E214" s="25"/>
      <c r="F214" s="24"/>
      <c r="G214" s="27"/>
      <c r="H214" s="31"/>
      <c r="I214" s="24"/>
    </row>
    <row r="215" spans="2:9" x14ac:dyDescent="0.25">
      <c r="B215" s="1" t="s">
        <v>216</v>
      </c>
      <c r="C215" s="3" t="s">
        <v>2</v>
      </c>
      <c r="D215" s="25">
        <v>4</v>
      </c>
      <c r="E215" s="25"/>
      <c r="F215" s="24">
        <v>20</v>
      </c>
      <c r="G215" s="27" t="s">
        <v>248</v>
      </c>
      <c r="H215" s="31" t="s">
        <v>393</v>
      </c>
      <c r="I215" s="24">
        <f t="shared" si="32"/>
        <v>0</v>
      </c>
    </row>
    <row r="216" spans="2:9" x14ac:dyDescent="0.25">
      <c r="B216" s="1" t="s">
        <v>203</v>
      </c>
      <c r="C216" s="3" t="s">
        <v>2</v>
      </c>
      <c r="D216" s="25">
        <v>3</v>
      </c>
      <c r="E216" s="25"/>
      <c r="F216" s="24">
        <v>20</v>
      </c>
      <c r="G216" s="27" t="s">
        <v>249</v>
      </c>
      <c r="H216" s="31" t="s">
        <v>393</v>
      </c>
      <c r="I216" s="24">
        <f t="shared" si="32"/>
        <v>0</v>
      </c>
    </row>
    <row r="217" spans="2:9" x14ac:dyDescent="0.25">
      <c r="B217" s="1" t="s">
        <v>173</v>
      </c>
      <c r="C217" s="3" t="s">
        <v>2</v>
      </c>
      <c r="D217" s="25">
        <v>3</v>
      </c>
      <c r="E217" s="25"/>
      <c r="F217" s="24">
        <v>20</v>
      </c>
      <c r="G217" s="27" t="s">
        <v>250</v>
      </c>
      <c r="H217" s="31" t="s">
        <v>393</v>
      </c>
      <c r="I217" s="24">
        <f t="shared" si="32"/>
        <v>0</v>
      </c>
    </row>
    <row r="218" spans="2:9" x14ac:dyDescent="0.25">
      <c r="B218" s="1" t="s">
        <v>215</v>
      </c>
      <c r="C218" s="3" t="s">
        <v>2</v>
      </c>
      <c r="D218" s="25">
        <v>4</v>
      </c>
      <c r="E218" s="25"/>
      <c r="F218" s="24">
        <v>20</v>
      </c>
      <c r="G218" s="27" t="s">
        <v>251</v>
      </c>
      <c r="H218" s="31" t="s">
        <v>393</v>
      </c>
      <c r="I218" s="24">
        <f t="shared" si="32"/>
        <v>0</v>
      </c>
    </row>
    <row r="219" spans="2:9" x14ac:dyDescent="0.25">
      <c r="B219" s="1" t="s">
        <v>31</v>
      </c>
      <c r="C219" s="3" t="s">
        <v>2</v>
      </c>
      <c r="D219" s="25">
        <v>2</v>
      </c>
      <c r="E219" s="25"/>
      <c r="F219" s="24">
        <v>20</v>
      </c>
      <c r="G219" s="27" t="s">
        <v>77</v>
      </c>
      <c r="H219" s="31" t="s">
        <v>393</v>
      </c>
      <c r="I219" s="24">
        <f t="shared" si="32"/>
        <v>0</v>
      </c>
    </row>
    <row r="220" spans="2:9" x14ac:dyDescent="0.25">
      <c r="B220" s="1" t="s">
        <v>491</v>
      </c>
      <c r="C220" s="3" t="s">
        <v>2</v>
      </c>
      <c r="D220" s="25">
        <f>34+21</f>
        <v>55</v>
      </c>
      <c r="E220" s="25"/>
      <c r="F220" s="24">
        <v>17.5</v>
      </c>
      <c r="G220" s="27" t="s">
        <v>492</v>
      </c>
      <c r="H220" s="31" t="s">
        <v>393</v>
      </c>
      <c r="I220" s="24">
        <f t="shared" si="32"/>
        <v>0</v>
      </c>
    </row>
    <row r="221" spans="2:9" x14ac:dyDescent="0.25">
      <c r="B221" s="1"/>
      <c r="C221" s="3"/>
      <c r="D221" s="17"/>
      <c r="E221" s="17"/>
      <c r="F221" s="3"/>
      <c r="G221" s="27"/>
      <c r="H221" s="30"/>
      <c r="I221" s="24"/>
    </row>
    <row r="222" spans="2:9" ht="24.95" customHeight="1" x14ac:dyDescent="0.25">
      <c r="B222" s="42" t="s">
        <v>110</v>
      </c>
      <c r="C222" s="42"/>
      <c r="D222" s="42"/>
      <c r="E222" s="42"/>
      <c r="F222" s="42"/>
      <c r="G222" s="43"/>
      <c r="H222" s="29"/>
      <c r="I222" s="24"/>
    </row>
    <row r="223" spans="2:9" ht="15" customHeight="1" x14ac:dyDescent="0.25">
      <c r="B223" s="8"/>
      <c r="C223" s="3"/>
      <c r="D223" s="3"/>
      <c r="E223" s="3"/>
      <c r="F223" s="6"/>
      <c r="G223" s="27"/>
      <c r="H223" s="30"/>
      <c r="I223" s="24"/>
    </row>
    <row r="224" spans="2:9" ht="15" customHeight="1" x14ac:dyDescent="0.25">
      <c r="B224" s="9" t="s">
        <v>121</v>
      </c>
      <c r="C224" s="3"/>
      <c r="D224" s="3"/>
      <c r="E224" s="3"/>
      <c r="F224" s="6"/>
      <c r="G224" s="27"/>
      <c r="H224" s="30"/>
      <c r="I224" s="24"/>
    </row>
    <row r="225" spans="2:9" x14ac:dyDescent="0.25">
      <c r="B225" s="1" t="s">
        <v>36</v>
      </c>
      <c r="C225" s="3" t="s">
        <v>2</v>
      </c>
      <c r="D225" s="25">
        <f>17</f>
        <v>17</v>
      </c>
      <c r="E225" s="33"/>
      <c r="F225" s="24">
        <v>42.75</v>
      </c>
      <c r="G225" s="27" t="s">
        <v>80</v>
      </c>
      <c r="H225" s="31" t="s">
        <v>393</v>
      </c>
      <c r="I225" s="24">
        <f t="shared" ref="I225:I265" si="33">F225*E225</f>
        <v>0</v>
      </c>
    </row>
    <row r="226" spans="2:9" x14ac:dyDescent="0.25">
      <c r="B226" s="1" t="s">
        <v>36</v>
      </c>
      <c r="C226" s="3" t="s">
        <v>29</v>
      </c>
      <c r="D226" s="25">
        <v>20</v>
      </c>
      <c r="E226" s="33"/>
      <c r="F226" s="24">
        <v>59.5</v>
      </c>
      <c r="G226" s="27" t="s">
        <v>81</v>
      </c>
      <c r="H226" s="31" t="s">
        <v>393</v>
      </c>
      <c r="I226" s="24">
        <f t="shared" si="33"/>
        <v>0</v>
      </c>
    </row>
    <row r="227" spans="2:9" x14ac:dyDescent="0.25">
      <c r="B227" s="1" t="s">
        <v>36</v>
      </c>
      <c r="C227" s="3" t="s">
        <v>142</v>
      </c>
      <c r="D227" s="25">
        <f>13+2</f>
        <v>15</v>
      </c>
      <c r="E227" s="33"/>
      <c r="F227" s="24">
        <v>73</v>
      </c>
      <c r="G227" s="27" t="s">
        <v>175</v>
      </c>
      <c r="H227" s="31" t="s">
        <v>393</v>
      </c>
      <c r="I227" s="24">
        <f t="shared" si="33"/>
        <v>0</v>
      </c>
    </row>
    <row r="228" spans="2:9" x14ac:dyDescent="0.25">
      <c r="B228" s="1" t="s">
        <v>36</v>
      </c>
      <c r="C228" s="3" t="s">
        <v>33</v>
      </c>
      <c r="D228" s="25">
        <v>10</v>
      </c>
      <c r="E228" s="33"/>
      <c r="F228" s="24">
        <v>90</v>
      </c>
      <c r="G228" s="27" t="s">
        <v>227</v>
      </c>
      <c r="H228" s="31" t="s">
        <v>393</v>
      </c>
      <c r="I228" s="24">
        <f t="shared" si="33"/>
        <v>0</v>
      </c>
    </row>
    <row r="229" spans="2:9" x14ac:dyDescent="0.25">
      <c r="B229" s="1" t="s">
        <v>149</v>
      </c>
      <c r="C229" s="3" t="s">
        <v>2</v>
      </c>
      <c r="D229" s="25">
        <v>5</v>
      </c>
      <c r="E229" s="33"/>
      <c r="F229" s="24">
        <v>42.75</v>
      </c>
      <c r="G229" s="27" t="s">
        <v>228</v>
      </c>
      <c r="H229" s="31" t="s">
        <v>392</v>
      </c>
      <c r="I229" s="24">
        <f t="shared" si="33"/>
        <v>0</v>
      </c>
    </row>
    <row r="230" spans="2:9" x14ac:dyDescent="0.25">
      <c r="B230" s="1" t="s">
        <v>149</v>
      </c>
      <c r="C230" s="3" t="s">
        <v>142</v>
      </c>
      <c r="D230" s="25">
        <v>5</v>
      </c>
      <c r="E230" s="33"/>
      <c r="F230" s="24">
        <v>73</v>
      </c>
      <c r="G230" s="27" t="s">
        <v>308</v>
      </c>
      <c r="H230" s="31" t="s">
        <v>392</v>
      </c>
      <c r="I230" s="24">
        <f t="shared" si="33"/>
        <v>0</v>
      </c>
    </row>
    <row r="231" spans="2:9" x14ac:dyDescent="0.25">
      <c r="B231" s="1"/>
      <c r="C231" s="3"/>
      <c r="D231" s="25"/>
      <c r="E231" s="33"/>
      <c r="F231" s="24"/>
      <c r="G231" s="27"/>
      <c r="H231" s="31"/>
      <c r="I231" s="24"/>
    </row>
    <row r="232" spans="2:9" x14ac:dyDescent="0.25">
      <c r="B232" s="4" t="s">
        <v>214</v>
      </c>
      <c r="C232" s="3"/>
      <c r="D232" s="25"/>
      <c r="E232" s="33"/>
      <c r="F232" s="24"/>
      <c r="G232" s="27"/>
      <c r="H232" s="31"/>
      <c r="I232" s="24"/>
    </row>
    <row r="233" spans="2:9" x14ac:dyDescent="0.25">
      <c r="B233" s="1" t="s">
        <v>324</v>
      </c>
      <c r="C233" s="3" t="s">
        <v>142</v>
      </c>
      <c r="D233" s="25">
        <v>3</v>
      </c>
      <c r="E233" s="33"/>
      <c r="F233" s="24">
        <v>52</v>
      </c>
      <c r="G233" s="27" t="s">
        <v>351</v>
      </c>
      <c r="H233" s="31" t="s">
        <v>403</v>
      </c>
      <c r="I233" s="24">
        <f t="shared" si="33"/>
        <v>0</v>
      </c>
    </row>
    <row r="234" spans="2:9" ht="15" customHeight="1" x14ac:dyDescent="0.25">
      <c r="B234" s="8"/>
      <c r="C234" s="3"/>
      <c r="D234" s="25"/>
      <c r="E234" s="33"/>
      <c r="F234" s="24"/>
      <c r="G234" s="27"/>
      <c r="H234" s="31"/>
      <c r="I234" s="24"/>
    </row>
    <row r="235" spans="2:9" x14ac:dyDescent="0.25">
      <c r="B235" s="2" t="s">
        <v>116</v>
      </c>
      <c r="C235" s="3"/>
      <c r="D235" s="25"/>
      <c r="E235" s="33"/>
      <c r="F235" s="24"/>
      <c r="G235" s="27"/>
      <c r="H235" s="31"/>
      <c r="I235" s="24"/>
    </row>
    <row r="236" spans="2:9" x14ac:dyDescent="0.25">
      <c r="B236" s="1" t="s">
        <v>157</v>
      </c>
      <c r="C236" s="3" t="s">
        <v>2</v>
      </c>
      <c r="D236" s="25">
        <v>2</v>
      </c>
      <c r="E236" s="33"/>
      <c r="F236" s="24">
        <v>34.5</v>
      </c>
      <c r="G236" s="27" t="s">
        <v>352</v>
      </c>
      <c r="H236" s="31" t="s">
        <v>405</v>
      </c>
      <c r="I236" s="24">
        <f t="shared" si="33"/>
        <v>0</v>
      </c>
    </row>
    <row r="237" spans="2:9" x14ac:dyDescent="0.25">
      <c r="B237" s="1" t="s">
        <v>157</v>
      </c>
      <c r="C237" s="3" t="s">
        <v>29</v>
      </c>
      <c r="D237" s="25">
        <v>5</v>
      </c>
      <c r="E237" s="33"/>
      <c r="F237" s="24">
        <v>44.75</v>
      </c>
      <c r="G237" s="27" t="s">
        <v>317</v>
      </c>
      <c r="H237" s="31" t="s">
        <v>405</v>
      </c>
      <c r="I237" s="24">
        <f t="shared" si="33"/>
        <v>0</v>
      </c>
    </row>
    <row r="238" spans="2:9" x14ac:dyDescent="0.25">
      <c r="B238" s="1" t="s">
        <v>157</v>
      </c>
      <c r="C238" s="3" t="s">
        <v>142</v>
      </c>
      <c r="D238" s="25">
        <v>3</v>
      </c>
      <c r="E238" s="33"/>
      <c r="F238" s="24">
        <v>56.25</v>
      </c>
      <c r="G238" s="27" t="s">
        <v>573</v>
      </c>
      <c r="H238" s="31" t="s">
        <v>405</v>
      </c>
      <c r="I238" s="24">
        <f t="shared" si="33"/>
        <v>0</v>
      </c>
    </row>
    <row r="239" spans="2:9" x14ac:dyDescent="0.25">
      <c r="B239" s="1"/>
      <c r="C239" s="3"/>
      <c r="D239" s="25"/>
      <c r="E239" s="33"/>
      <c r="F239" s="24"/>
      <c r="G239" s="27"/>
      <c r="H239" s="31"/>
      <c r="I239" s="24"/>
    </row>
    <row r="240" spans="2:9" x14ac:dyDescent="0.25">
      <c r="B240" s="2" t="s">
        <v>115</v>
      </c>
      <c r="C240" s="3"/>
      <c r="D240" s="25"/>
      <c r="E240" s="33"/>
      <c r="F240" s="24"/>
      <c r="G240" s="27"/>
      <c r="H240" s="31"/>
      <c r="I240" s="24"/>
    </row>
    <row r="241" spans="2:9" x14ac:dyDescent="0.25">
      <c r="B241" s="1" t="s">
        <v>32</v>
      </c>
      <c r="C241" s="3" t="s">
        <v>2</v>
      </c>
      <c r="D241" s="25">
        <v>10</v>
      </c>
      <c r="E241" s="33"/>
      <c r="F241" s="24">
        <v>42.75</v>
      </c>
      <c r="G241" s="27" t="s">
        <v>183</v>
      </c>
      <c r="H241" s="31" t="s">
        <v>400</v>
      </c>
      <c r="I241" s="24">
        <f t="shared" si="33"/>
        <v>0</v>
      </c>
    </row>
    <row r="242" spans="2:9" x14ac:dyDescent="0.25">
      <c r="B242" s="1" t="s">
        <v>32</v>
      </c>
      <c r="C242" s="3" t="s">
        <v>29</v>
      </c>
      <c r="D242" s="25">
        <v>8</v>
      </c>
      <c r="E242" s="33"/>
      <c r="F242" s="24">
        <v>59.5</v>
      </c>
      <c r="G242" s="27" t="s">
        <v>184</v>
      </c>
      <c r="H242" s="31" t="s">
        <v>400</v>
      </c>
      <c r="I242" s="24">
        <f t="shared" si="33"/>
        <v>0</v>
      </c>
    </row>
    <row r="243" spans="2:9" ht="14.45" hidden="1" x14ac:dyDescent="0.3">
      <c r="B243" s="1" t="s">
        <v>32</v>
      </c>
      <c r="C243" s="3" t="s">
        <v>33</v>
      </c>
      <c r="D243" s="25"/>
      <c r="E243" s="33"/>
      <c r="F243" s="24"/>
      <c r="G243" s="27" t="s">
        <v>79</v>
      </c>
      <c r="H243" s="31" t="s">
        <v>400</v>
      </c>
      <c r="I243" s="24">
        <f t="shared" si="33"/>
        <v>0</v>
      </c>
    </row>
    <row r="244" spans="2:9" x14ac:dyDescent="0.25">
      <c r="B244" s="1" t="s">
        <v>32</v>
      </c>
      <c r="C244" s="3" t="s">
        <v>142</v>
      </c>
      <c r="D244" s="25">
        <v>10</v>
      </c>
      <c r="E244" s="33"/>
      <c r="F244" s="24">
        <v>73</v>
      </c>
      <c r="G244" s="27" t="s">
        <v>185</v>
      </c>
      <c r="H244" s="31" t="s">
        <v>400</v>
      </c>
      <c r="I244" s="24">
        <f t="shared" si="33"/>
        <v>0</v>
      </c>
    </row>
    <row r="245" spans="2:9" x14ac:dyDescent="0.25">
      <c r="B245" s="1" t="s">
        <v>32</v>
      </c>
      <c r="C245" s="3" t="s">
        <v>33</v>
      </c>
      <c r="D245" s="25">
        <v>2</v>
      </c>
      <c r="E245" s="33"/>
      <c r="F245" s="24">
        <v>90</v>
      </c>
      <c r="G245" s="27" t="s">
        <v>309</v>
      </c>
      <c r="H245" s="31" t="s">
        <v>400</v>
      </c>
      <c r="I245" s="24">
        <f t="shared" si="33"/>
        <v>0</v>
      </c>
    </row>
    <row r="246" spans="2:9" x14ac:dyDescent="0.25">
      <c r="B246" s="1" t="s">
        <v>34</v>
      </c>
      <c r="C246" s="3" t="s">
        <v>29</v>
      </c>
      <c r="D246" s="25">
        <v>10</v>
      </c>
      <c r="E246" s="33"/>
      <c r="F246" s="24">
        <v>59.5</v>
      </c>
      <c r="G246" s="27" t="s">
        <v>78</v>
      </c>
      <c r="H246" s="31" t="s">
        <v>400</v>
      </c>
      <c r="I246" s="24">
        <f t="shared" si="33"/>
        <v>0</v>
      </c>
    </row>
    <row r="247" spans="2:9" x14ac:dyDescent="0.25">
      <c r="B247" s="1" t="s">
        <v>34</v>
      </c>
      <c r="C247" s="3" t="s">
        <v>142</v>
      </c>
      <c r="D247" s="25">
        <v>10</v>
      </c>
      <c r="E247" s="33"/>
      <c r="F247" s="24">
        <v>73</v>
      </c>
      <c r="G247" s="27" t="s">
        <v>507</v>
      </c>
      <c r="H247" s="31" t="s">
        <v>400</v>
      </c>
      <c r="I247" s="24">
        <f t="shared" si="33"/>
        <v>0</v>
      </c>
    </row>
    <row r="248" spans="2:9" x14ac:dyDescent="0.25">
      <c r="B248" s="1" t="s">
        <v>34</v>
      </c>
      <c r="C248" s="3" t="s">
        <v>33</v>
      </c>
      <c r="D248" s="25">
        <v>2</v>
      </c>
      <c r="E248" s="33"/>
      <c r="F248" s="24">
        <v>90</v>
      </c>
      <c r="G248" s="27" t="s">
        <v>508</v>
      </c>
      <c r="H248" s="31" t="s">
        <v>400</v>
      </c>
      <c r="I248" s="24">
        <f t="shared" si="33"/>
        <v>0</v>
      </c>
    </row>
    <row r="249" spans="2:9" x14ac:dyDescent="0.25">
      <c r="B249" s="1" t="s">
        <v>531</v>
      </c>
      <c r="C249" s="3" t="s">
        <v>142</v>
      </c>
      <c r="D249" s="25">
        <v>1</v>
      </c>
      <c r="E249" s="33"/>
      <c r="F249" s="24">
        <v>73</v>
      </c>
      <c r="G249" s="27" t="s">
        <v>532</v>
      </c>
      <c r="H249" s="31" t="s">
        <v>400</v>
      </c>
      <c r="I249" s="24">
        <f t="shared" si="33"/>
        <v>0</v>
      </c>
    </row>
    <row r="250" spans="2:9" x14ac:dyDescent="0.25">
      <c r="B250" s="1" t="s">
        <v>158</v>
      </c>
      <c r="C250" s="3" t="s">
        <v>2</v>
      </c>
      <c r="D250" s="25">
        <v>5</v>
      </c>
      <c r="E250" s="33"/>
      <c r="F250" s="24">
        <v>34.5</v>
      </c>
      <c r="G250" s="27" t="s">
        <v>125</v>
      </c>
      <c r="H250" s="31" t="s">
        <v>400</v>
      </c>
      <c r="I250" s="24">
        <f t="shared" si="33"/>
        <v>0</v>
      </c>
    </row>
    <row r="251" spans="2:9" x14ac:dyDescent="0.25">
      <c r="B251" s="1" t="s">
        <v>147</v>
      </c>
      <c r="C251" s="3" t="s">
        <v>2</v>
      </c>
      <c r="D251" s="25">
        <v>5</v>
      </c>
      <c r="E251" s="33"/>
      <c r="F251" s="24">
        <v>42.75</v>
      </c>
      <c r="G251" s="27" t="s">
        <v>176</v>
      </c>
      <c r="H251" s="31" t="s">
        <v>400</v>
      </c>
      <c r="I251" s="24">
        <f t="shared" si="33"/>
        <v>0</v>
      </c>
    </row>
    <row r="252" spans="2:9" x14ac:dyDescent="0.25">
      <c r="B252" s="1" t="s">
        <v>147</v>
      </c>
      <c r="C252" s="3" t="s">
        <v>29</v>
      </c>
      <c r="D252" s="25">
        <v>5</v>
      </c>
      <c r="E252" s="33"/>
      <c r="F252" s="24">
        <v>59.5</v>
      </c>
      <c r="G252" s="27" t="s">
        <v>466</v>
      </c>
      <c r="H252" s="31" t="s">
        <v>400</v>
      </c>
      <c r="I252" s="24">
        <f t="shared" si="33"/>
        <v>0</v>
      </c>
    </row>
    <row r="253" spans="2:9" x14ac:dyDescent="0.25">
      <c r="B253" s="1" t="s">
        <v>147</v>
      </c>
      <c r="C253" s="3" t="s">
        <v>142</v>
      </c>
      <c r="D253" s="25">
        <f>3</f>
        <v>3</v>
      </c>
      <c r="E253" s="33"/>
      <c r="F253" s="24">
        <v>73</v>
      </c>
      <c r="G253" s="27" t="s">
        <v>617</v>
      </c>
      <c r="H253" s="31" t="s">
        <v>400</v>
      </c>
      <c r="I253" s="24">
        <f t="shared" si="33"/>
        <v>0</v>
      </c>
    </row>
    <row r="254" spans="2:9" ht="15" customHeight="1" x14ac:dyDescent="0.25">
      <c r="B254" s="8"/>
      <c r="C254" s="3"/>
      <c r="D254" s="25"/>
      <c r="E254" s="33"/>
      <c r="F254" s="24"/>
      <c r="G254" s="27"/>
      <c r="H254" s="31"/>
      <c r="I254" s="24"/>
    </row>
    <row r="255" spans="2:9" x14ac:dyDescent="0.25">
      <c r="B255" s="2" t="s">
        <v>35</v>
      </c>
      <c r="C255" s="3"/>
      <c r="D255" s="25"/>
      <c r="E255" s="33"/>
      <c r="F255" s="24"/>
      <c r="G255" s="27"/>
      <c r="H255" s="31"/>
      <c r="I255" s="24"/>
    </row>
    <row r="256" spans="2:9" x14ac:dyDescent="0.25">
      <c r="B256" s="1" t="s">
        <v>211</v>
      </c>
      <c r="C256" s="3" t="s">
        <v>29</v>
      </c>
      <c r="D256" s="25">
        <v>10</v>
      </c>
      <c r="E256" s="33"/>
      <c r="F256" s="24">
        <v>59.5</v>
      </c>
      <c r="G256" s="27" t="s">
        <v>318</v>
      </c>
      <c r="H256" s="31" t="s">
        <v>395</v>
      </c>
      <c r="I256" s="24">
        <f t="shared" si="33"/>
        <v>0</v>
      </c>
    </row>
    <row r="257" spans="2:9" x14ac:dyDescent="0.25">
      <c r="B257" s="1" t="s">
        <v>211</v>
      </c>
      <c r="C257" s="3" t="s">
        <v>142</v>
      </c>
      <c r="D257" s="25">
        <v>10</v>
      </c>
      <c r="E257" s="33"/>
      <c r="F257" s="24">
        <v>73</v>
      </c>
      <c r="G257" s="27" t="s">
        <v>475</v>
      </c>
      <c r="H257" s="31" t="s">
        <v>395</v>
      </c>
      <c r="I257" s="24">
        <f t="shared" si="33"/>
        <v>0</v>
      </c>
    </row>
    <row r="258" spans="2:9" x14ac:dyDescent="0.25">
      <c r="B258" s="1" t="s">
        <v>159</v>
      </c>
      <c r="C258" s="3" t="s">
        <v>142</v>
      </c>
      <c r="D258" s="25">
        <v>10</v>
      </c>
      <c r="E258" s="33"/>
      <c r="F258" s="24">
        <v>73</v>
      </c>
      <c r="G258" s="27" t="s">
        <v>479</v>
      </c>
      <c r="H258" s="31" t="s">
        <v>392</v>
      </c>
      <c r="I258" s="24">
        <f t="shared" si="33"/>
        <v>0</v>
      </c>
    </row>
    <row r="259" spans="2:9" x14ac:dyDescent="0.25">
      <c r="B259" s="1" t="s">
        <v>159</v>
      </c>
      <c r="C259" s="3" t="s">
        <v>33</v>
      </c>
      <c r="D259" s="25">
        <v>10</v>
      </c>
      <c r="E259" s="33"/>
      <c r="F259" s="24">
        <v>90</v>
      </c>
      <c r="G259" s="27" t="s">
        <v>460</v>
      </c>
      <c r="H259" s="31" t="s">
        <v>392</v>
      </c>
      <c r="I259" s="24">
        <f t="shared" si="33"/>
        <v>0</v>
      </c>
    </row>
    <row r="260" spans="2:9" x14ac:dyDescent="0.25">
      <c r="B260" s="1" t="s">
        <v>159</v>
      </c>
      <c r="C260" s="3" t="s">
        <v>509</v>
      </c>
      <c r="D260" s="25">
        <v>3</v>
      </c>
      <c r="E260" s="33"/>
      <c r="F260" s="24">
        <v>130</v>
      </c>
      <c r="G260" s="27" t="s">
        <v>510</v>
      </c>
      <c r="H260" s="31" t="s">
        <v>392</v>
      </c>
      <c r="I260" s="24">
        <f t="shared" si="33"/>
        <v>0</v>
      </c>
    </row>
    <row r="261" spans="2:9" x14ac:dyDescent="0.25">
      <c r="B261" s="1" t="s">
        <v>152</v>
      </c>
      <c r="C261" s="3" t="s">
        <v>142</v>
      </c>
      <c r="D261" s="25">
        <v>12</v>
      </c>
      <c r="E261" s="33"/>
      <c r="F261" s="24">
        <v>73</v>
      </c>
      <c r="G261" s="27" t="s">
        <v>353</v>
      </c>
      <c r="H261" s="31" t="s">
        <v>422</v>
      </c>
      <c r="I261" s="24">
        <f t="shared" si="33"/>
        <v>0</v>
      </c>
    </row>
    <row r="262" spans="2:9" x14ac:dyDescent="0.25">
      <c r="B262" s="1" t="s">
        <v>152</v>
      </c>
      <c r="C262" s="3" t="s">
        <v>33</v>
      </c>
      <c r="D262" s="25">
        <v>6</v>
      </c>
      <c r="E262" s="33"/>
      <c r="F262" s="24">
        <v>90</v>
      </c>
      <c r="G262" s="27" t="s">
        <v>354</v>
      </c>
      <c r="H262" s="31" t="s">
        <v>422</v>
      </c>
      <c r="I262" s="24">
        <f t="shared" si="33"/>
        <v>0</v>
      </c>
    </row>
    <row r="263" spans="2:9" x14ac:dyDescent="0.25">
      <c r="B263" s="1" t="s">
        <v>152</v>
      </c>
      <c r="C263" s="3" t="s">
        <v>509</v>
      </c>
      <c r="D263" s="25">
        <v>3</v>
      </c>
      <c r="E263" s="33"/>
      <c r="F263" s="24">
        <v>130</v>
      </c>
      <c r="G263" s="27" t="s">
        <v>535</v>
      </c>
      <c r="H263" s="31" t="s">
        <v>422</v>
      </c>
      <c r="I263" s="24">
        <f t="shared" si="33"/>
        <v>0</v>
      </c>
    </row>
    <row r="264" spans="2:9" x14ac:dyDescent="0.25">
      <c r="B264" s="1" t="s">
        <v>160</v>
      </c>
      <c r="C264" s="3" t="s">
        <v>142</v>
      </c>
      <c r="D264" s="25">
        <v>10</v>
      </c>
      <c r="E264" s="33"/>
      <c r="F264" s="24">
        <v>73</v>
      </c>
      <c r="G264" s="27" t="s">
        <v>229</v>
      </c>
      <c r="H264" s="31" t="s">
        <v>422</v>
      </c>
      <c r="I264" s="24">
        <f t="shared" si="33"/>
        <v>0</v>
      </c>
    </row>
    <row r="265" spans="2:9" x14ac:dyDescent="0.25">
      <c r="B265" s="1" t="s">
        <v>160</v>
      </c>
      <c r="C265" s="3" t="s">
        <v>33</v>
      </c>
      <c r="D265" s="25">
        <v>6</v>
      </c>
      <c r="E265" s="33"/>
      <c r="F265" s="24">
        <v>90</v>
      </c>
      <c r="G265" s="27" t="s">
        <v>257</v>
      </c>
      <c r="H265" s="31" t="s">
        <v>422</v>
      </c>
      <c r="I265" s="24">
        <f t="shared" si="33"/>
        <v>0</v>
      </c>
    </row>
    <row r="266" spans="2:9" x14ac:dyDescent="0.25">
      <c r="B266" s="1"/>
      <c r="C266" s="3"/>
      <c r="D266" s="25"/>
      <c r="E266" s="33"/>
      <c r="F266" s="24"/>
      <c r="G266" s="27"/>
      <c r="H266" s="31"/>
      <c r="I266" s="24"/>
    </row>
    <row r="267" spans="2:9" x14ac:dyDescent="0.25">
      <c r="B267" s="4" t="s">
        <v>208</v>
      </c>
      <c r="C267" s="3"/>
      <c r="D267" s="25"/>
      <c r="E267" s="33"/>
      <c r="F267" s="24"/>
      <c r="G267" s="27"/>
      <c r="H267" s="31"/>
      <c r="I267" s="24"/>
    </row>
    <row r="268" spans="2:9" x14ac:dyDescent="0.25">
      <c r="B268" s="1" t="s">
        <v>209</v>
      </c>
      <c r="C268" s="3" t="s">
        <v>29</v>
      </c>
      <c r="D268" s="25">
        <v>2</v>
      </c>
      <c r="E268" s="33"/>
      <c r="F268" s="24">
        <v>59.5</v>
      </c>
      <c r="G268" s="27" t="s">
        <v>310</v>
      </c>
      <c r="H268" s="31" t="s">
        <v>400</v>
      </c>
      <c r="I268" s="24">
        <f t="shared" ref="I268:I320" si="34">F268*E268</f>
        <v>0</v>
      </c>
    </row>
    <row r="269" spans="2:9" x14ac:dyDescent="0.25">
      <c r="B269" s="1" t="s">
        <v>209</v>
      </c>
      <c r="C269" s="3" t="s">
        <v>142</v>
      </c>
      <c r="D269" s="25">
        <v>3</v>
      </c>
      <c r="E269" s="33"/>
      <c r="F269" s="24">
        <v>73</v>
      </c>
      <c r="G269" s="27" t="s">
        <v>525</v>
      </c>
      <c r="H269" s="31" t="s">
        <v>400</v>
      </c>
      <c r="I269" s="24">
        <f t="shared" si="34"/>
        <v>0</v>
      </c>
    </row>
    <row r="270" spans="2:9" x14ac:dyDescent="0.25">
      <c r="B270" s="1"/>
      <c r="C270" s="3"/>
      <c r="D270" s="25"/>
      <c r="E270" s="33"/>
      <c r="F270" s="24"/>
      <c r="G270" s="27"/>
      <c r="H270" s="31"/>
      <c r="I270" s="24"/>
    </row>
    <row r="271" spans="2:9" x14ac:dyDescent="0.25">
      <c r="B271" s="2" t="s">
        <v>138</v>
      </c>
      <c r="C271" s="3"/>
      <c r="D271" s="25"/>
      <c r="E271" s="33"/>
      <c r="F271" s="24"/>
      <c r="G271" s="27"/>
      <c r="H271" s="31"/>
      <c r="I271" s="24"/>
    </row>
    <row r="272" spans="2:9" x14ac:dyDescent="0.25">
      <c r="B272" s="1" t="s">
        <v>139</v>
      </c>
      <c r="C272" s="3" t="s">
        <v>29</v>
      </c>
      <c r="D272" s="25">
        <v>3</v>
      </c>
      <c r="E272" s="33"/>
      <c r="F272" s="24">
        <v>64.75</v>
      </c>
      <c r="G272" s="27" t="s">
        <v>311</v>
      </c>
      <c r="H272" s="31" t="s">
        <v>404</v>
      </c>
      <c r="I272" s="24">
        <f t="shared" si="34"/>
        <v>0</v>
      </c>
    </row>
    <row r="273" spans="2:9" x14ac:dyDescent="0.25">
      <c r="B273" s="1"/>
      <c r="C273" s="3"/>
      <c r="D273" s="25"/>
      <c r="E273" s="33"/>
      <c r="F273" s="24"/>
      <c r="G273" s="27"/>
      <c r="H273" s="31"/>
      <c r="I273" s="24"/>
    </row>
    <row r="274" spans="2:9" x14ac:dyDescent="0.25">
      <c r="B274" s="2" t="s">
        <v>140</v>
      </c>
      <c r="C274" s="3"/>
      <c r="D274" s="25"/>
      <c r="E274" s="33"/>
      <c r="F274" s="24"/>
      <c r="G274" s="27"/>
      <c r="H274" s="31"/>
      <c r="I274" s="24"/>
    </row>
    <row r="275" spans="2:9" x14ac:dyDescent="0.25">
      <c r="B275" s="1" t="s">
        <v>187</v>
      </c>
      <c r="C275" s="3" t="s">
        <v>29</v>
      </c>
      <c r="D275" s="25">
        <v>10</v>
      </c>
      <c r="E275" s="33"/>
      <c r="F275" s="24">
        <v>65.75</v>
      </c>
      <c r="G275" s="27" t="s">
        <v>186</v>
      </c>
      <c r="H275" s="31" t="s">
        <v>392</v>
      </c>
      <c r="I275" s="24">
        <f t="shared" si="34"/>
        <v>0</v>
      </c>
    </row>
    <row r="276" spans="2:9" x14ac:dyDescent="0.25">
      <c r="B276" s="1" t="s">
        <v>187</v>
      </c>
      <c r="C276" s="3" t="s">
        <v>142</v>
      </c>
      <c r="D276" s="25">
        <v>3</v>
      </c>
      <c r="E276" s="33"/>
      <c r="F276" s="24">
        <v>78</v>
      </c>
      <c r="G276" s="27" t="s">
        <v>355</v>
      </c>
      <c r="H276" s="31" t="s">
        <v>392</v>
      </c>
      <c r="I276" s="24">
        <f t="shared" si="34"/>
        <v>0</v>
      </c>
    </row>
    <row r="277" spans="2:9" x14ac:dyDescent="0.25">
      <c r="B277" s="1"/>
      <c r="C277" s="3"/>
      <c r="D277" s="25"/>
      <c r="E277" s="33"/>
      <c r="F277" s="24"/>
      <c r="G277" s="27"/>
      <c r="H277" s="31"/>
      <c r="I277" s="24"/>
    </row>
    <row r="278" spans="2:9" x14ac:dyDescent="0.25">
      <c r="B278" s="2" t="s">
        <v>273</v>
      </c>
      <c r="C278" s="3"/>
      <c r="D278" s="25"/>
      <c r="E278" s="33"/>
      <c r="F278" s="24"/>
      <c r="G278" s="27"/>
      <c r="H278" s="31"/>
      <c r="I278" s="24"/>
    </row>
    <row r="279" spans="2:9" x14ac:dyDescent="0.25">
      <c r="B279" s="1" t="s">
        <v>272</v>
      </c>
      <c r="C279" s="3" t="s">
        <v>142</v>
      </c>
      <c r="D279" s="25">
        <v>4</v>
      </c>
      <c r="E279" s="33"/>
      <c r="F279" s="24">
        <v>78</v>
      </c>
      <c r="G279" s="27" t="s">
        <v>454</v>
      </c>
      <c r="H279" s="31" t="s">
        <v>392</v>
      </c>
      <c r="I279" s="24">
        <f t="shared" si="34"/>
        <v>0</v>
      </c>
    </row>
    <row r="280" spans="2:9" x14ac:dyDescent="0.25">
      <c r="B280" s="1" t="s">
        <v>272</v>
      </c>
      <c r="C280" s="3" t="s">
        <v>33</v>
      </c>
      <c r="D280" s="25">
        <v>2</v>
      </c>
      <c r="E280" s="33"/>
      <c r="F280" s="24">
        <v>90</v>
      </c>
      <c r="G280" s="27" t="s">
        <v>555</v>
      </c>
      <c r="H280" s="31" t="s">
        <v>392</v>
      </c>
      <c r="I280" s="24">
        <f t="shared" si="34"/>
        <v>0</v>
      </c>
    </row>
    <row r="281" spans="2:9" x14ac:dyDescent="0.25">
      <c r="B281" s="1"/>
      <c r="C281" s="3"/>
      <c r="D281" s="25"/>
      <c r="E281" s="33"/>
      <c r="F281" s="24"/>
      <c r="G281" s="27"/>
      <c r="H281" s="31"/>
      <c r="I281" s="24"/>
    </row>
    <row r="282" spans="2:9" x14ac:dyDescent="0.25">
      <c r="B282" s="2" t="s">
        <v>325</v>
      </c>
      <c r="C282" s="3"/>
      <c r="D282" s="25"/>
      <c r="E282" s="33"/>
      <c r="F282" s="24"/>
      <c r="G282" s="27"/>
      <c r="H282" s="31"/>
      <c r="I282" s="24"/>
    </row>
    <row r="283" spans="2:9" x14ac:dyDescent="0.25">
      <c r="B283" s="1" t="s">
        <v>326</v>
      </c>
      <c r="C283" s="3" t="s">
        <v>2</v>
      </c>
      <c r="D283" s="25">
        <v>3</v>
      </c>
      <c r="E283" s="33"/>
      <c r="F283" s="24">
        <v>25</v>
      </c>
      <c r="G283" s="27" t="s">
        <v>408</v>
      </c>
      <c r="H283" s="31" t="s">
        <v>401</v>
      </c>
      <c r="I283" s="24">
        <f t="shared" si="34"/>
        <v>0</v>
      </c>
    </row>
    <row r="284" spans="2:9" x14ac:dyDescent="0.25">
      <c r="B284" s="1"/>
      <c r="C284" s="3"/>
      <c r="D284" s="25"/>
      <c r="E284" s="33"/>
      <c r="F284" s="24"/>
      <c r="G284" s="27"/>
      <c r="H284" s="31"/>
      <c r="I284" s="24"/>
    </row>
    <row r="285" spans="2:9" x14ac:dyDescent="0.25">
      <c r="B285" s="2" t="s">
        <v>188</v>
      </c>
      <c r="C285" s="3"/>
      <c r="D285" s="25"/>
      <c r="E285" s="33"/>
      <c r="F285" s="24"/>
      <c r="G285" s="27"/>
      <c r="H285" s="31"/>
      <c r="I285" s="24"/>
    </row>
    <row r="286" spans="2:9" x14ac:dyDescent="0.25">
      <c r="B286" s="1" t="s">
        <v>512</v>
      </c>
      <c r="C286" s="3" t="s">
        <v>2</v>
      </c>
      <c r="D286" s="25">
        <v>10</v>
      </c>
      <c r="E286" s="33"/>
      <c r="F286" s="24">
        <v>44.5</v>
      </c>
      <c r="G286" s="27" t="s">
        <v>409</v>
      </c>
      <c r="H286" s="31" t="s">
        <v>393</v>
      </c>
      <c r="I286" s="24">
        <f t="shared" si="34"/>
        <v>0</v>
      </c>
    </row>
    <row r="287" spans="2:9" x14ac:dyDescent="0.25">
      <c r="B287" s="1" t="s">
        <v>512</v>
      </c>
      <c r="C287" s="3" t="s">
        <v>29</v>
      </c>
      <c r="D287" s="25">
        <v>35</v>
      </c>
      <c r="E287" s="33"/>
      <c r="F287" s="24">
        <v>64.75</v>
      </c>
      <c r="G287" s="27" t="s">
        <v>200</v>
      </c>
      <c r="H287" s="31" t="s">
        <v>393</v>
      </c>
      <c r="I287" s="24">
        <f t="shared" si="34"/>
        <v>0</v>
      </c>
    </row>
    <row r="288" spans="2:9" x14ac:dyDescent="0.25">
      <c r="B288" s="1" t="s">
        <v>513</v>
      </c>
      <c r="C288" s="3" t="s">
        <v>142</v>
      </c>
      <c r="D288" s="25">
        <f>5+10</f>
        <v>15</v>
      </c>
      <c r="E288" s="33"/>
      <c r="F288" s="24">
        <v>78</v>
      </c>
      <c r="G288" s="27" t="s">
        <v>356</v>
      </c>
      <c r="H288" s="31" t="s">
        <v>393</v>
      </c>
      <c r="I288" s="24">
        <f t="shared" si="34"/>
        <v>0</v>
      </c>
    </row>
    <row r="289" spans="2:9" x14ac:dyDescent="0.25">
      <c r="B289" s="1" t="s">
        <v>627</v>
      </c>
      <c r="C289" s="3" t="s">
        <v>33</v>
      </c>
      <c r="D289" s="25">
        <v>5</v>
      </c>
      <c r="E289" s="33"/>
      <c r="F289" s="24">
        <v>89</v>
      </c>
      <c r="G289" s="27" t="s">
        <v>628</v>
      </c>
      <c r="H289" s="31" t="s">
        <v>393</v>
      </c>
      <c r="I289" s="24">
        <f t="shared" si="34"/>
        <v>0</v>
      </c>
    </row>
    <row r="290" spans="2:9" x14ac:dyDescent="0.25">
      <c r="B290" s="1" t="s">
        <v>553</v>
      </c>
      <c r="C290" s="3" t="s">
        <v>142</v>
      </c>
      <c r="D290" s="25">
        <v>100</v>
      </c>
      <c r="E290" s="33"/>
      <c r="F290" s="24">
        <v>78</v>
      </c>
      <c r="G290" s="27" t="s">
        <v>554</v>
      </c>
      <c r="H290" s="31" t="s">
        <v>393</v>
      </c>
      <c r="I290" s="24">
        <f t="shared" si="34"/>
        <v>0</v>
      </c>
    </row>
    <row r="291" spans="2:9" x14ac:dyDescent="0.25">
      <c r="B291" s="1"/>
      <c r="C291" s="3"/>
      <c r="D291" s="25"/>
      <c r="E291" s="33"/>
      <c r="F291" s="24"/>
      <c r="G291" s="27"/>
      <c r="H291" s="31"/>
      <c r="I291" s="24"/>
    </row>
    <row r="292" spans="2:9" x14ac:dyDescent="0.25">
      <c r="B292" s="2" t="s">
        <v>254</v>
      </c>
      <c r="C292" s="3"/>
      <c r="D292" s="25"/>
      <c r="E292" s="33"/>
      <c r="F292" s="24"/>
      <c r="G292" s="27"/>
      <c r="H292" s="31"/>
      <c r="I292" s="24"/>
    </row>
    <row r="293" spans="2:9" x14ac:dyDescent="0.25">
      <c r="B293" s="1" t="s">
        <v>328</v>
      </c>
      <c r="C293" s="3" t="s">
        <v>29</v>
      </c>
      <c r="D293" s="25">
        <v>2</v>
      </c>
      <c r="E293" s="33"/>
      <c r="F293" s="24">
        <v>48</v>
      </c>
      <c r="G293" s="27" t="s">
        <v>556</v>
      </c>
      <c r="H293" s="31" t="s">
        <v>392</v>
      </c>
      <c r="I293" s="24">
        <f t="shared" si="34"/>
        <v>0</v>
      </c>
    </row>
    <row r="294" spans="2:9" x14ac:dyDescent="0.25">
      <c r="B294" s="1" t="s">
        <v>291</v>
      </c>
      <c r="C294" s="3" t="s">
        <v>2</v>
      </c>
      <c r="D294" s="25">
        <v>2</v>
      </c>
      <c r="E294" s="33"/>
      <c r="F294" s="24">
        <v>37.5</v>
      </c>
      <c r="G294" s="27" t="s">
        <v>312</v>
      </c>
      <c r="H294" s="31" t="s">
        <v>392</v>
      </c>
      <c r="I294" s="24">
        <f t="shared" si="34"/>
        <v>0</v>
      </c>
    </row>
    <row r="295" spans="2:9" x14ac:dyDescent="0.25">
      <c r="B295" s="1" t="s">
        <v>495</v>
      </c>
      <c r="C295" s="3" t="s">
        <v>29</v>
      </c>
      <c r="D295" s="25">
        <v>5</v>
      </c>
      <c r="E295" s="33"/>
      <c r="F295" s="24">
        <v>43.75</v>
      </c>
      <c r="G295" s="27" t="s">
        <v>579</v>
      </c>
      <c r="H295" s="31" t="s">
        <v>404</v>
      </c>
      <c r="I295" s="24">
        <f t="shared" si="34"/>
        <v>0</v>
      </c>
    </row>
    <row r="296" spans="2:9" x14ac:dyDescent="0.25">
      <c r="B296" s="1"/>
      <c r="C296" s="3"/>
      <c r="D296" s="25"/>
      <c r="E296" s="33"/>
      <c r="F296" s="24"/>
      <c r="G296" s="27"/>
      <c r="H296" s="31"/>
      <c r="I296" s="24"/>
    </row>
    <row r="297" spans="2:9" x14ac:dyDescent="0.25">
      <c r="B297" s="2" t="s">
        <v>280</v>
      </c>
      <c r="C297" s="3"/>
      <c r="D297" s="25"/>
      <c r="E297" s="33"/>
      <c r="F297" s="24"/>
      <c r="G297" s="27"/>
      <c r="H297" s="31"/>
      <c r="I297" s="24"/>
    </row>
    <row r="298" spans="2:9" x14ac:dyDescent="0.25">
      <c r="B298" s="1" t="s">
        <v>383</v>
      </c>
      <c r="C298" s="3" t="s">
        <v>142</v>
      </c>
      <c r="D298" s="25">
        <f>2</f>
        <v>2</v>
      </c>
      <c r="E298" s="33"/>
      <c r="F298" s="24">
        <v>78</v>
      </c>
      <c r="G298" s="27" t="s">
        <v>410</v>
      </c>
      <c r="H298" s="31" t="s">
        <v>421</v>
      </c>
      <c r="I298" s="24">
        <f t="shared" si="34"/>
        <v>0</v>
      </c>
    </row>
    <row r="299" spans="2:9" x14ac:dyDescent="0.25">
      <c r="B299" s="1" t="s">
        <v>383</v>
      </c>
      <c r="C299" s="3" t="s">
        <v>33</v>
      </c>
      <c r="D299" s="25">
        <f>2</f>
        <v>2</v>
      </c>
      <c r="E299" s="33"/>
      <c r="F299" s="24">
        <v>96</v>
      </c>
      <c r="G299" s="27" t="s">
        <v>496</v>
      </c>
      <c r="H299" s="31" t="s">
        <v>421</v>
      </c>
      <c r="I299" s="24">
        <f t="shared" si="34"/>
        <v>0</v>
      </c>
    </row>
    <row r="300" spans="2:9" x14ac:dyDescent="0.25">
      <c r="B300" s="1" t="s">
        <v>590</v>
      </c>
      <c r="C300" s="3" t="s">
        <v>142</v>
      </c>
      <c r="D300" s="25">
        <f>1</f>
        <v>1</v>
      </c>
      <c r="E300" s="33"/>
      <c r="F300" s="24">
        <v>78</v>
      </c>
      <c r="G300" s="27" t="s">
        <v>631</v>
      </c>
      <c r="H300" s="31" t="s">
        <v>421</v>
      </c>
      <c r="I300" s="24">
        <f t="shared" si="34"/>
        <v>0</v>
      </c>
    </row>
    <row r="301" spans="2:9" x14ac:dyDescent="0.25">
      <c r="B301" s="1" t="s">
        <v>557</v>
      </c>
      <c r="C301" s="3" t="s">
        <v>142</v>
      </c>
      <c r="D301" s="25">
        <f>1</f>
        <v>1</v>
      </c>
      <c r="E301" s="33"/>
      <c r="F301" s="24">
        <v>78</v>
      </c>
      <c r="G301" s="27" t="s">
        <v>630</v>
      </c>
      <c r="H301" s="31" t="s">
        <v>421</v>
      </c>
      <c r="I301" s="24">
        <f t="shared" si="34"/>
        <v>0</v>
      </c>
    </row>
    <row r="302" spans="2:9" x14ac:dyDescent="0.25">
      <c r="B302" s="1"/>
      <c r="C302" s="3"/>
      <c r="D302" s="25"/>
      <c r="E302" s="33"/>
      <c r="F302" s="24"/>
      <c r="G302" s="27"/>
      <c r="H302" s="31"/>
      <c r="I302" s="24"/>
    </row>
    <row r="303" spans="2:9" x14ac:dyDescent="0.25">
      <c r="B303" s="2" t="s">
        <v>114</v>
      </c>
      <c r="C303" s="3"/>
      <c r="D303" s="25"/>
      <c r="E303" s="33"/>
      <c r="F303" s="24"/>
      <c r="G303" s="27"/>
      <c r="H303" s="31"/>
      <c r="I303" s="24"/>
    </row>
    <row r="304" spans="2:9" x14ac:dyDescent="0.25">
      <c r="B304" s="1" t="s">
        <v>161</v>
      </c>
      <c r="C304" s="3" t="s">
        <v>2</v>
      </c>
      <c r="D304" s="25">
        <f>22+14</f>
        <v>36</v>
      </c>
      <c r="E304" s="33"/>
      <c r="F304" s="24">
        <v>34</v>
      </c>
      <c r="G304" s="27" t="s">
        <v>126</v>
      </c>
      <c r="H304" s="31" t="s">
        <v>402</v>
      </c>
      <c r="I304" s="24">
        <f t="shared" si="34"/>
        <v>0</v>
      </c>
    </row>
    <row r="305" spans="2:9" x14ac:dyDescent="0.25">
      <c r="B305" s="7" t="s">
        <v>162</v>
      </c>
      <c r="C305" s="3" t="s">
        <v>29</v>
      </c>
      <c r="D305" s="25">
        <v>15</v>
      </c>
      <c r="E305" s="33"/>
      <c r="F305" s="24">
        <v>46</v>
      </c>
      <c r="G305" s="27" t="s">
        <v>127</v>
      </c>
      <c r="H305" s="31" t="s">
        <v>402</v>
      </c>
      <c r="I305" s="24">
        <f t="shared" si="34"/>
        <v>0</v>
      </c>
    </row>
    <row r="306" spans="2:9" x14ac:dyDescent="0.25">
      <c r="B306" s="5" t="s">
        <v>161</v>
      </c>
      <c r="C306" s="3" t="s">
        <v>142</v>
      </c>
      <c r="D306" s="25">
        <v>12</v>
      </c>
      <c r="E306" s="33"/>
      <c r="F306" s="24">
        <v>57.5</v>
      </c>
      <c r="G306" s="27" t="s">
        <v>357</v>
      </c>
      <c r="H306" s="31" t="s">
        <v>402</v>
      </c>
      <c r="I306" s="24">
        <f t="shared" si="34"/>
        <v>0</v>
      </c>
    </row>
    <row r="307" spans="2:9" x14ac:dyDescent="0.25">
      <c r="B307" s="5"/>
      <c r="C307" s="3"/>
      <c r="D307" s="25"/>
      <c r="E307" s="33"/>
      <c r="F307" s="24"/>
      <c r="G307" s="27"/>
      <c r="H307" s="31"/>
      <c r="I307" s="24"/>
    </row>
    <row r="308" spans="2:9" x14ac:dyDescent="0.25">
      <c r="B308" s="34" t="s">
        <v>584</v>
      </c>
      <c r="C308" s="3"/>
      <c r="D308" s="25"/>
      <c r="E308" s="33"/>
      <c r="F308" s="24"/>
      <c r="G308" s="27"/>
      <c r="H308" s="31"/>
      <c r="I308" s="24"/>
    </row>
    <row r="309" spans="2:9" x14ac:dyDescent="0.25">
      <c r="B309" s="5" t="s">
        <v>593</v>
      </c>
      <c r="C309" s="3" t="s">
        <v>2</v>
      </c>
      <c r="D309" s="25">
        <v>1</v>
      </c>
      <c r="E309" s="33"/>
      <c r="F309" s="24">
        <v>43.75</v>
      </c>
      <c r="G309" s="27"/>
      <c r="H309" s="31" t="s">
        <v>392</v>
      </c>
      <c r="I309" s="24">
        <f t="shared" si="34"/>
        <v>0</v>
      </c>
    </row>
    <row r="310" spans="2:9" ht="15" customHeight="1" x14ac:dyDescent="0.25">
      <c r="B310" s="8"/>
      <c r="C310" s="3"/>
      <c r="D310" s="25"/>
      <c r="E310" s="33"/>
      <c r="F310" s="24"/>
      <c r="G310" s="27"/>
      <c r="H310" s="31"/>
      <c r="I310" s="24"/>
    </row>
    <row r="311" spans="2:9" x14ac:dyDescent="0.25">
      <c r="B311" s="2" t="s">
        <v>56</v>
      </c>
      <c r="C311" s="3"/>
      <c r="D311" s="25"/>
      <c r="E311" s="33"/>
      <c r="F311" s="24"/>
      <c r="G311" s="27"/>
      <c r="H311" s="31"/>
      <c r="I311" s="24"/>
    </row>
    <row r="312" spans="2:9" x14ac:dyDescent="0.25">
      <c r="B312" s="1" t="s">
        <v>57</v>
      </c>
      <c r="C312" s="3" t="s">
        <v>2</v>
      </c>
      <c r="D312" s="25">
        <f>2+2</f>
        <v>4</v>
      </c>
      <c r="E312" s="33"/>
      <c r="F312" s="24">
        <v>39</v>
      </c>
      <c r="G312" s="27" t="s">
        <v>98</v>
      </c>
      <c r="H312" s="31" t="s">
        <v>401</v>
      </c>
      <c r="I312" s="24">
        <f t="shared" si="34"/>
        <v>0</v>
      </c>
    </row>
    <row r="313" spans="2:9" x14ac:dyDescent="0.25">
      <c r="B313" s="1" t="s">
        <v>57</v>
      </c>
      <c r="C313" s="3" t="s">
        <v>29</v>
      </c>
      <c r="D313" s="25">
        <v>10</v>
      </c>
      <c r="E313" s="33"/>
      <c r="F313" s="24">
        <v>56.25</v>
      </c>
      <c r="G313" s="27" t="s">
        <v>99</v>
      </c>
      <c r="H313" s="31" t="s">
        <v>401</v>
      </c>
      <c r="I313" s="24">
        <f t="shared" si="34"/>
        <v>0</v>
      </c>
    </row>
    <row r="314" spans="2:9" x14ac:dyDescent="0.25">
      <c r="B314" s="1" t="s">
        <v>290</v>
      </c>
      <c r="C314" s="3" t="s">
        <v>29</v>
      </c>
      <c r="D314" s="25">
        <v>10</v>
      </c>
      <c r="E314" s="33"/>
      <c r="F314" s="24">
        <v>56.25</v>
      </c>
      <c r="G314" s="27" t="s">
        <v>429</v>
      </c>
      <c r="H314" s="31" t="s">
        <v>401</v>
      </c>
      <c r="I314" s="24">
        <f t="shared" si="34"/>
        <v>0</v>
      </c>
    </row>
    <row r="315" spans="2:9" x14ac:dyDescent="0.25">
      <c r="B315" s="1" t="s">
        <v>57</v>
      </c>
      <c r="C315" s="3" t="s">
        <v>142</v>
      </c>
      <c r="D315" s="25">
        <v>10</v>
      </c>
      <c r="E315" s="33"/>
      <c r="F315" s="24">
        <v>70</v>
      </c>
      <c r="G315" s="27" t="s">
        <v>177</v>
      </c>
      <c r="H315" s="31" t="s">
        <v>401</v>
      </c>
      <c r="I315" s="24">
        <f t="shared" si="34"/>
        <v>0</v>
      </c>
    </row>
    <row r="316" spans="2:9" x14ac:dyDescent="0.25">
      <c r="B316" s="1" t="s">
        <v>290</v>
      </c>
      <c r="C316" s="3" t="s">
        <v>142</v>
      </c>
      <c r="D316" s="25">
        <v>5</v>
      </c>
      <c r="E316" s="33"/>
      <c r="F316" s="24">
        <v>70</v>
      </c>
      <c r="G316" s="27" t="s">
        <v>455</v>
      </c>
      <c r="H316" s="31" t="s">
        <v>401</v>
      </c>
      <c r="I316" s="24">
        <f t="shared" si="34"/>
        <v>0</v>
      </c>
    </row>
    <row r="317" spans="2:9" x14ac:dyDescent="0.25">
      <c r="B317" s="1" t="s">
        <v>57</v>
      </c>
      <c r="C317" s="3" t="s">
        <v>33</v>
      </c>
      <c r="D317" s="25">
        <v>5</v>
      </c>
      <c r="E317" s="33"/>
      <c r="F317" s="24">
        <v>93</v>
      </c>
      <c r="G317" s="27" t="s">
        <v>313</v>
      </c>
      <c r="H317" s="31" t="s">
        <v>401</v>
      </c>
      <c r="I317" s="24">
        <f t="shared" si="34"/>
        <v>0</v>
      </c>
    </row>
    <row r="318" spans="2:9" x14ac:dyDescent="0.25">
      <c r="B318" s="1" t="s">
        <v>290</v>
      </c>
      <c r="C318" s="3" t="s">
        <v>33</v>
      </c>
      <c r="D318" s="25">
        <v>3</v>
      </c>
      <c r="E318" s="33"/>
      <c r="F318" s="24">
        <v>93</v>
      </c>
      <c r="G318" s="27" t="s">
        <v>411</v>
      </c>
      <c r="H318" s="31" t="s">
        <v>401</v>
      </c>
      <c r="I318" s="24">
        <f t="shared" si="34"/>
        <v>0</v>
      </c>
    </row>
    <row r="319" spans="2:9" x14ac:dyDescent="0.25">
      <c r="B319" s="1" t="s">
        <v>199</v>
      </c>
      <c r="C319" s="3" t="s">
        <v>29</v>
      </c>
      <c r="D319" s="25">
        <v>3</v>
      </c>
      <c r="E319" s="33"/>
      <c r="F319" s="24">
        <v>72</v>
      </c>
      <c r="G319" s="27" t="s">
        <v>497</v>
      </c>
      <c r="H319" s="31" t="s">
        <v>401</v>
      </c>
      <c r="I319" s="24">
        <f t="shared" si="34"/>
        <v>0</v>
      </c>
    </row>
    <row r="320" spans="2:9" x14ac:dyDescent="0.25">
      <c r="B320" s="1" t="s">
        <v>199</v>
      </c>
      <c r="C320" s="3" t="s">
        <v>142</v>
      </c>
      <c r="D320" s="25">
        <v>10</v>
      </c>
      <c r="E320" s="33"/>
      <c r="F320" s="24">
        <v>90</v>
      </c>
      <c r="G320" s="27" t="s">
        <v>230</v>
      </c>
      <c r="H320" s="31" t="s">
        <v>401</v>
      </c>
      <c r="I320" s="24">
        <f t="shared" si="34"/>
        <v>0</v>
      </c>
    </row>
    <row r="321" spans="2:9" x14ac:dyDescent="0.25">
      <c r="B321" s="1" t="s">
        <v>665</v>
      </c>
      <c r="C321" s="3" t="s">
        <v>29</v>
      </c>
      <c r="D321" s="25">
        <f>6</f>
        <v>6</v>
      </c>
      <c r="E321" s="33"/>
      <c r="F321" s="24">
        <v>72</v>
      </c>
      <c r="G321" s="27"/>
      <c r="H321" s="31" t="s">
        <v>401</v>
      </c>
      <c r="I321" s="24">
        <f t="shared" ref="I321:I363" si="35">F321*E321</f>
        <v>0</v>
      </c>
    </row>
    <row r="322" spans="2:9" x14ac:dyDescent="0.25">
      <c r="B322" s="1" t="s">
        <v>198</v>
      </c>
      <c r="C322" s="3" t="s">
        <v>29</v>
      </c>
      <c r="D322" s="25">
        <v>3</v>
      </c>
      <c r="E322" s="33"/>
      <c r="F322" s="24">
        <v>72</v>
      </c>
      <c r="G322" s="27" t="s">
        <v>476</v>
      </c>
      <c r="H322" s="31" t="s">
        <v>401</v>
      </c>
      <c r="I322" s="24">
        <f t="shared" si="35"/>
        <v>0</v>
      </c>
    </row>
    <row r="323" spans="2:9" x14ac:dyDescent="0.25">
      <c r="B323" s="1" t="s">
        <v>198</v>
      </c>
      <c r="C323" s="3" t="s">
        <v>33</v>
      </c>
      <c r="D323" s="25">
        <v>2</v>
      </c>
      <c r="E323" s="33"/>
      <c r="F323" s="24">
        <v>108</v>
      </c>
      <c r="G323" s="27" t="s">
        <v>473</v>
      </c>
      <c r="H323" s="31" t="s">
        <v>401</v>
      </c>
      <c r="I323" s="24">
        <f t="shared" si="35"/>
        <v>0</v>
      </c>
    </row>
    <row r="324" spans="2:9" x14ac:dyDescent="0.25">
      <c r="B324" s="1"/>
      <c r="C324" s="3"/>
      <c r="D324" s="25"/>
      <c r="E324" s="33"/>
      <c r="F324" s="24"/>
      <c r="G324" s="27"/>
      <c r="H324" s="31"/>
      <c r="I324" s="24"/>
    </row>
    <row r="325" spans="2:9" x14ac:dyDescent="0.25">
      <c r="B325" s="2" t="s">
        <v>45</v>
      </c>
      <c r="C325" s="3"/>
      <c r="D325" s="25"/>
      <c r="E325" s="33"/>
      <c r="F325" s="24"/>
      <c r="G325" s="27"/>
      <c r="H325" s="31"/>
      <c r="I325" s="24"/>
    </row>
    <row r="326" spans="2:9" x14ac:dyDescent="0.25">
      <c r="B326" s="1" t="s">
        <v>284</v>
      </c>
      <c r="C326" s="3" t="s">
        <v>142</v>
      </c>
      <c r="D326" s="25">
        <v>2</v>
      </c>
      <c r="E326" s="33"/>
      <c r="F326" s="24">
        <v>56.25</v>
      </c>
      <c r="G326" s="27" t="s">
        <v>570</v>
      </c>
      <c r="H326" s="31" t="s">
        <v>400</v>
      </c>
      <c r="I326" s="24">
        <f t="shared" si="35"/>
        <v>0</v>
      </c>
    </row>
    <row r="327" spans="2:9" x14ac:dyDescent="0.25">
      <c r="B327" s="1" t="s">
        <v>46</v>
      </c>
      <c r="C327" s="3" t="s">
        <v>29</v>
      </c>
      <c r="D327" s="25">
        <v>2</v>
      </c>
      <c r="E327" s="33"/>
      <c r="F327" s="24">
        <v>50</v>
      </c>
      <c r="G327" s="27" t="s">
        <v>412</v>
      </c>
      <c r="H327" s="31" t="s">
        <v>400</v>
      </c>
      <c r="I327" s="24">
        <f t="shared" si="35"/>
        <v>0</v>
      </c>
    </row>
    <row r="328" spans="2:9" ht="15" customHeight="1" x14ac:dyDescent="0.25">
      <c r="B328" s="8"/>
      <c r="C328" s="3"/>
      <c r="D328" s="25"/>
      <c r="E328" s="33"/>
      <c r="F328" s="24"/>
      <c r="G328" s="27"/>
      <c r="H328" s="31"/>
      <c r="I328" s="24"/>
    </row>
    <row r="329" spans="2:9" ht="15" customHeight="1" x14ac:dyDescent="0.25">
      <c r="B329" s="9" t="s">
        <v>112</v>
      </c>
      <c r="C329" s="3"/>
      <c r="D329" s="25"/>
      <c r="E329" s="33"/>
      <c r="F329" s="24"/>
      <c r="G329" s="27"/>
      <c r="H329" s="31"/>
      <c r="I329" s="24"/>
    </row>
    <row r="330" spans="2:9" x14ac:dyDescent="0.25">
      <c r="B330" s="1" t="s">
        <v>113</v>
      </c>
      <c r="C330" s="3" t="s">
        <v>29</v>
      </c>
      <c r="D330" s="25">
        <v>10</v>
      </c>
      <c r="E330" s="33"/>
      <c r="F330" s="24">
        <v>50</v>
      </c>
      <c r="G330" s="27" t="s">
        <v>128</v>
      </c>
      <c r="H330" s="31" t="s">
        <v>392</v>
      </c>
      <c r="I330" s="24">
        <f t="shared" si="35"/>
        <v>0</v>
      </c>
    </row>
    <row r="331" spans="2:9" x14ac:dyDescent="0.25">
      <c r="B331" s="1" t="s">
        <v>113</v>
      </c>
      <c r="C331" s="3" t="s">
        <v>142</v>
      </c>
      <c r="D331" s="25">
        <v>15</v>
      </c>
      <c r="E331" s="33"/>
      <c r="F331" s="24">
        <v>67</v>
      </c>
      <c r="G331" s="27" t="s">
        <v>231</v>
      </c>
      <c r="H331" s="31" t="s">
        <v>392</v>
      </c>
      <c r="I331" s="24">
        <f t="shared" si="35"/>
        <v>0</v>
      </c>
    </row>
    <row r="332" spans="2:9" x14ac:dyDescent="0.25">
      <c r="B332" s="1" t="s">
        <v>458</v>
      </c>
      <c r="C332" s="3" t="s">
        <v>142</v>
      </c>
      <c r="D332" s="25">
        <v>5</v>
      </c>
      <c r="E332" s="33"/>
      <c r="F332" s="24">
        <v>54</v>
      </c>
      <c r="G332" s="27" t="s">
        <v>459</v>
      </c>
      <c r="H332" s="31" t="s">
        <v>425</v>
      </c>
      <c r="I332" s="24">
        <f t="shared" si="35"/>
        <v>0</v>
      </c>
    </row>
    <row r="333" spans="2:9" x14ac:dyDescent="0.25">
      <c r="B333" s="1" t="s">
        <v>458</v>
      </c>
      <c r="C333" s="3" t="s">
        <v>33</v>
      </c>
      <c r="D333" s="25">
        <v>5</v>
      </c>
      <c r="E333" s="33"/>
      <c r="F333" s="24">
        <v>67</v>
      </c>
      <c r="G333" s="27" t="s">
        <v>511</v>
      </c>
      <c r="H333" s="31" t="s">
        <v>425</v>
      </c>
      <c r="I333" s="24">
        <f t="shared" si="35"/>
        <v>0</v>
      </c>
    </row>
    <row r="334" spans="2:9" x14ac:dyDescent="0.25">
      <c r="B334" s="1" t="s">
        <v>38</v>
      </c>
      <c r="C334" s="3" t="s">
        <v>29</v>
      </c>
      <c r="D334" s="25">
        <v>10</v>
      </c>
      <c r="E334" s="33"/>
      <c r="F334" s="24">
        <v>50</v>
      </c>
      <c r="G334" s="27" t="s">
        <v>87</v>
      </c>
      <c r="H334" s="31" t="s">
        <v>423</v>
      </c>
      <c r="I334" s="24">
        <f t="shared" si="35"/>
        <v>0</v>
      </c>
    </row>
    <row r="335" spans="2:9" x14ac:dyDescent="0.25">
      <c r="B335" s="1" t="s">
        <v>38</v>
      </c>
      <c r="C335" s="3" t="s">
        <v>142</v>
      </c>
      <c r="D335" s="25">
        <v>10</v>
      </c>
      <c r="E335" s="33"/>
      <c r="F335" s="24">
        <v>67</v>
      </c>
      <c r="G335" s="27" t="s">
        <v>413</v>
      </c>
      <c r="H335" s="31" t="s">
        <v>423</v>
      </c>
      <c r="I335" s="24">
        <f t="shared" si="35"/>
        <v>0</v>
      </c>
    </row>
    <row r="336" spans="2:9" x14ac:dyDescent="0.25">
      <c r="B336" s="1" t="s">
        <v>289</v>
      </c>
      <c r="C336" s="3" t="s">
        <v>2</v>
      </c>
      <c r="D336" s="25"/>
      <c r="E336" s="33"/>
      <c r="F336" s="24">
        <v>39</v>
      </c>
      <c r="G336" s="27" t="s">
        <v>448</v>
      </c>
      <c r="H336" s="31" t="s">
        <v>403</v>
      </c>
      <c r="I336" s="24">
        <f t="shared" si="35"/>
        <v>0</v>
      </c>
    </row>
    <row r="337" spans="2:9" x14ac:dyDescent="0.25">
      <c r="B337" s="1" t="s">
        <v>289</v>
      </c>
      <c r="C337" s="3" t="s">
        <v>29</v>
      </c>
      <c r="D337" s="25">
        <v>2</v>
      </c>
      <c r="E337" s="33"/>
      <c r="F337" s="24">
        <v>49</v>
      </c>
      <c r="G337" s="27" t="s">
        <v>530</v>
      </c>
      <c r="H337" s="31" t="s">
        <v>403</v>
      </c>
      <c r="I337" s="24">
        <f t="shared" si="35"/>
        <v>0</v>
      </c>
    </row>
    <row r="338" spans="2:9" x14ac:dyDescent="0.25">
      <c r="B338" s="1"/>
      <c r="C338" s="3"/>
      <c r="D338" s="25"/>
      <c r="E338" s="33"/>
      <c r="F338" s="24"/>
      <c r="G338" s="27"/>
      <c r="H338" s="31"/>
      <c r="I338" s="24"/>
    </row>
    <row r="339" spans="2:9" x14ac:dyDescent="0.25">
      <c r="B339" s="2" t="s">
        <v>255</v>
      </c>
      <c r="C339" s="3"/>
      <c r="D339" s="25"/>
      <c r="E339" s="33"/>
      <c r="F339" s="24"/>
      <c r="G339" s="27"/>
      <c r="H339" s="31"/>
      <c r="I339" s="24"/>
    </row>
    <row r="340" spans="2:9" x14ac:dyDescent="0.25">
      <c r="B340" s="1" t="s">
        <v>256</v>
      </c>
      <c r="C340" s="3" t="s">
        <v>29</v>
      </c>
      <c r="D340" s="25">
        <v>2</v>
      </c>
      <c r="E340" s="33"/>
      <c r="F340" s="24">
        <v>81.25</v>
      </c>
      <c r="G340" s="27" t="s">
        <v>358</v>
      </c>
      <c r="H340" s="31" t="s">
        <v>392</v>
      </c>
      <c r="I340" s="24">
        <f t="shared" si="35"/>
        <v>0</v>
      </c>
    </row>
    <row r="341" spans="2:9" x14ac:dyDescent="0.25">
      <c r="B341" s="1"/>
      <c r="C341" s="3"/>
      <c r="D341" s="25"/>
      <c r="E341" s="33"/>
      <c r="F341" s="24"/>
      <c r="G341" s="27"/>
      <c r="H341" s="31"/>
      <c r="I341" s="24"/>
    </row>
    <row r="342" spans="2:9" ht="15" customHeight="1" x14ac:dyDescent="0.25">
      <c r="B342" s="9" t="s">
        <v>117</v>
      </c>
      <c r="C342" s="3"/>
      <c r="D342" s="25"/>
      <c r="E342" s="33"/>
      <c r="F342" s="24"/>
      <c r="G342" s="27"/>
      <c r="H342" s="31"/>
      <c r="I342" s="24"/>
    </row>
    <row r="343" spans="2:9" ht="15" customHeight="1" x14ac:dyDescent="0.25">
      <c r="B343" s="14" t="s">
        <v>141</v>
      </c>
      <c r="C343" s="3" t="s">
        <v>2</v>
      </c>
      <c r="D343" s="25">
        <v>12</v>
      </c>
      <c r="E343" s="33"/>
      <c r="F343" s="24">
        <v>42.75</v>
      </c>
      <c r="G343" s="27" t="s">
        <v>359</v>
      </c>
      <c r="H343" s="31" t="s">
        <v>395</v>
      </c>
      <c r="I343" s="24">
        <f t="shared" si="35"/>
        <v>0</v>
      </c>
    </row>
    <row r="344" spans="2:9" ht="15" customHeight="1" x14ac:dyDescent="0.25">
      <c r="B344" s="14" t="s">
        <v>141</v>
      </c>
      <c r="C344" s="3" t="s">
        <v>29</v>
      </c>
      <c r="D344" s="25">
        <v>8</v>
      </c>
      <c r="E344" s="33"/>
      <c r="F344" s="24">
        <v>59.5</v>
      </c>
      <c r="G344" s="27" t="s">
        <v>314</v>
      </c>
      <c r="H344" s="31" t="s">
        <v>395</v>
      </c>
      <c r="I344" s="24">
        <f t="shared" si="35"/>
        <v>0</v>
      </c>
    </row>
    <row r="345" spans="2:9" ht="15" customHeight="1" x14ac:dyDescent="0.25">
      <c r="B345" s="14" t="s">
        <v>141</v>
      </c>
      <c r="C345" s="3" t="s">
        <v>142</v>
      </c>
      <c r="D345" s="25">
        <v>10</v>
      </c>
      <c r="E345" s="33"/>
      <c r="F345" s="24">
        <v>73</v>
      </c>
      <c r="G345" s="27" t="s">
        <v>482</v>
      </c>
      <c r="H345" s="31" t="s">
        <v>395</v>
      </c>
      <c r="I345" s="24">
        <f t="shared" si="35"/>
        <v>0</v>
      </c>
    </row>
    <row r="346" spans="2:9" ht="15" customHeight="1" x14ac:dyDescent="0.25">
      <c r="B346" s="14" t="s">
        <v>478</v>
      </c>
      <c r="C346" s="3" t="s">
        <v>29</v>
      </c>
      <c r="D346" s="25">
        <v>10</v>
      </c>
      <c r="E346" s="33"/>
      <c r="F346" s="24">
        <v>59.5</v>
      </c>
      <c r="G346" s="27" t="s">
        <v>498</v>
      </c>
      <c r="H346" s="31" t="s">
        <v>405</v>
      </c>
      <c r="I346" s="24">
        <f t="shared" si="35"/>
        <v>0</v>
      </c>
    </row>
    <row r="347" spans="2:9" ht="15" customHeight="1" x14ac:dyDescent="0.25">
      <c r="B347" s="14" t="s">
        <v>478</v>
      </c>
      <c r="C347" s="3" t="s">
        <v>142</v>
      </c>
      <c r="D347" s="25">
        <v>10</v>
      </c>
      <c r="E347" s="33"/>
      <c r="F347" s="24">
        <v>73</v>
      </c>
      <c r="G347" s="27" t="s">
        <v>499</v>
      </c>
      <c r="H347" s="31" t="s">
        <v>405</v>
      </c>
      <c r="I347" s="24">
        <f t="shared" si="35"/>
        <v>0</v>
      </c>
    </row>
    <row r="348" spans="2:9" x14ac:dyDescent="0.25">
      <c r="B348" s="1" t="s">
        <v>218</v>
      </c>
      <c r="C348" s="3" t="s">
        <v>2</v>
      </c>
      <c r="D348" s="25">
        <v>40</v>
      </c>
      <c r="E348" s="33"/>
      <c r="F348" s="24">
        <v>42.75</v>
      </c>
      <c r="G348" s="27" t="s">
        <v>84</v>
      </c>
      <c r="H348" s="31" t="s">
        <v>395</v>
      </c>
      <c r="I348" s="24">
        <f t="shared" si="35"/>
        <v>0</v>
      </c>
    </row>
    <row r="349" spans="2:9" x14ac:dyDescent="0.25">
      <c r="B349" s="1" t="s">
        <v>218</v>
      </c>
      <c r="C349" s="3" t="s">
        <v>29</v>
      </c>
      <c r="D349" s="25">
        <v>20</v>
      </c>
      <c r="E349" s="33"/>
      <c r="F349" s="24">
        <v>59.25</v>
      </c>
      <c r="G349" s="27" t="s">
        <v>232</v>
      </c>
      <c r="H349" s="31" t="s">
        <v>395</v>
      </c>
      <c r="I349" s="24">
        <f t="shared" si="35"/>
        <v>0</v>
      </c>
    </row>
    <row r="350" spans="2:9" x14ac:dyDescent="0.25">
      <c r="B350" s="1" t="s">
        <v>218</v>
      </c>
      <c r="C350" s="3" t="s">
        <v>142</v>
      </c>
      <c r="D350" s="25">
        <v>12</v>
      </c>
      <c r="E350" s="33"/>
      <c r="F350" s="24">
        <v>73</v>
      </c>
      <c r="G350" s="27" t="s">
        <v>360</v>
      </c>
      <c r="H350" s="31" t="s">
        <v>395</v>
      </c>
      <c r="I350" s="24">
        <f t="shared" si="35"/>
        <v>0</v>
      </c>
    </row>
    <row r="351" spans="2:9" x14ac:dyDescent="0.25">
      <c r="B351" s="1" t="s">
        <v>219</v>
      </c>
      <c r="C351" s="3" t="s">
        <v>2</v>
      </c>
      <c r="D351" s="25">
        <v>5</v>
      </c>
      <c r="E351" s="33"/>
      <c r="F351" s="24">
        <v>42.75</v>
      </c>
      <c r="G351" s="27" t="s">
        <v>129</v>
      </c>
      <c r="H351" s="31" t="s">
        <v>395</v>
      </c>
      <c r="I351" s="24">
        <f t="shared" si="35"/>
        <v>0</v>
      </c>
    </row>
    <row r="352" spans="2:9" x14ac:dyDescent="0.25">
      <c r="B352" s="1" t="s">
        <v>219</v>
      </c>
      <c r="C352" s="3" t="s">
        <v>29</v>
      </c>
      <c r="D352" s="25">
        <v>32</v>
      </c>
      <c r="E352" s="33"/>
      <c r="F352" s="24">
        <v>59.5</v>
      </c>
      <c r="G352" s="27" t="s">
        <v>130</v>
      </c>
      <c r="H352" s="31" t="s">
        <v>395</v>
      </c>
      <c r="I352" s="24">
        <f t="shared" si="35"/>
        <v>0</v>
      </c>
    </row>
    <row r="353" spans="1:9" x14ac:dyDescent="0.25">
      <c r="B353" s="1" t="s">
        <v>219</v>
      </c>
      <c r="C353" s="3" t="s">
        <v>142</v>
      </c>
      <c r="D353" s="25">
        <v>20</v>
      </c>
      <c r="E353" s="33"/>
      <c r="F353" s="24">
        <v>73</v>
      </c>
      <c r="G353" s="27" t="s">
        <v>178</v>
      </c>
      <c r="H353" s="31" t="s">
        <v>395</v>
      </c>
      <c r="I353" s="24">
        <f t="shared" si="35"/>
        <v>0</v>
      </c>
    </row>
    <row r="354" spans="1:9" x14ac:dyDescent="0.25">
      <c r="B354" s="1" t="s">
        <v>219</v>
      </c>
      <c r="C354" s="3" t="s">
        <v>33</v>
      </c>
      <c r="D354" s="25">
        <v>5</v>
      </c>
      <c r="E354" s="33"/>
      <c r="F354" s="24">
        <v>90</v>
      </c>
      <c r="G354" s="27" t="s">
        <v>581</v>
      </c>
      <c r="H354" s="31" t="s">
        <v>395</v>
      </c>
      <c r="I354" s="24">
        <f t="shared" si="35"/>
        <v>0</v>
      </c>
    </row>
    <row r="355" spans="1:9" x14ac:dyDescent="0.25">
      <c r="B355" s="1" t="s">
        <v>220</v>
      </c>
      <c r="C355" s="3" t="s">
        <v>29</v>
      </c>
      <c r="D355" s="25">
        <v>20</v>
      </c>
      <c r="E355" s="33"/>
      <c r="F355" s="24">
        <v>59.5</v>
      </c>
      <c r="G355" s="27" t="s">
        <v>85</v>
      </c>
      <c r="H355" s="31" t="s">
        <v>395</v>
      </c>
      <c r="I355" s="24">
        <f t="shared" si="35"/>
        <v>0</v>
      </c>
    </row>
    <row r="356" spans="1:9" x14ac:dyDescent="0.25">
      <c r="B356" s="1" t="s">
        <v>220</v>
      </c>
      <c r="C356" s="3" t="s">
        <v>142</v>
      </c>
      <c r="D356" s="25">
        <v>10</v>
      </c>
      <c r="E356" s="33"/>
      <c r="F356" s="24">
        <v>73</v>
      </c>
      <c r="G356" s="27" t="s">
        <v>430</v>
      </c>
      <c r="H356" s="31" t="s">
        <v>395</v>
      </c>
      <c r="I356" s="24">
        <f t="shared" si="35"/>
        <v>0</v>
      </c>
    </row>
    <row r="357" spans="1:9" x14ac:dyDescent="0.25">
      <c r="B357" s="1" t="s">
        <v>287</v>
      </c>
      <c r="C357" s="3" t="s">
        <v>29</v>
      </c>
      <c r="D357" s="25">
        <v>8</v>
      </c>
      <c r="E357" s="33"/>
      <c r="F357" s="24">
        <v>59.5</v>
      </c>
      <c r="G357" s="27" t="s">
        <v>319</v>
      </c>
      <c r="H357" s="31" t="s">
        <v>395</v>
      </c>
      <c r="I357" s="24">
        <f t="shared" si="35"/>
        <v>0</v>
      </c>
    </row>
    <row r="358" spans="1:9" x14ac:dyDescent="0.25">
      <c r="B358" s="1" t="s">
        <v>287</v>
      </c>
      <c r="C358" s="3" t="s">
        <v>142</v>
      </c>
      <c r="D358" s="25">
        <v>2</v>
      </c>
      <c r="E358" s="33"/>
      <c r="F358" s="24">
        <v>73</v>
      </c>
      <c r="G358" s="27" t="s">
        <v>463</v>
      </c>
      <c r="H358" s="31" t="s">
        <v>395</v>
      </c>
      <c r="I358" s="24">
        <f t="shared" si="35"/>
        <v>0</v>
      </c>
    </row>
    <row r="359" spans="1:9" ht="15" customHeight="1" x14ac:dyDescent="0.25">
      <c r="A359" t="s">
        <v>333</v>
      </c>
      <c r="B359" s="8"/>
      <c r="C359" s="3"/>
      <c r="D359" s="25"/>
      <c r="E359" s="33"/>
      <c r="F359" s="24"/>
      <c r="G359" s="27"/>
      <c r="H359" s="31"/>
      <c r="I359" s="24"/>
    </row>
    <row r="360" spans="1:9" x14ac:dyDescent="0.25">
      <c r="B360" s="4" t="s">
        <v>109</v>
      </c>
      <c r="C360" s="3"/>
      <c r="D360" s="25"/>
      <c r="E360" s="33"/>
      <c r="F360" s="24"/>
      <c r="G360" s="27"/>
      <c r="H360" s="31"/>
      <c r="I360" s="24"/>
    </row>
    <row r="361" spans="1:9" x14ac:dyDescent="0.25">
      <c r="B361" s="1" t="s">
        <v>713</v>
      </c>
      <c r="C361" s="3" t="s">
        <v>29</v>
      </c>
      <c r="D361" s="25">
        <v>25</v>
      </c>
      <c r="E361" s="33"/>
      <c r="F361" s="24">
        <v>70</v>
      </c>
      <c r="G361" s="37" t="s">
        <v>718</v>
      </c>
      <c r="H361" s="31" t="s">
        <v>403</v>
      </c>
      <c r="I361" s="24">
        <f t="shared" si="35"/>
        <v>0</v>
      </c>
    </row>
    <row r="362" spans="1:9" x14ac:dyDescent="0.25">
      <c r="B362" s="1" t="s">
        <v>714</v>
      </c>
      <c r="C362" s="3" t="s">
        <v>29</v>
      </c>
      <c r="D362" s="25">
        <v>15</v>
      </c>
      <c r="E362" s="33"/>
      <c r="F362" s="24">
        <v>70</v>
      </c>
      <c r="G362" s="37" t="s">
        <v>717</v>
      </c>
      <c r="H362" s="31" t="s">
        <v>403</v>
      </c>
      <c r="I362" s="24">
        <f t="shared" si="35"/>
        <v>0</v>
      </c>
    </row>
    <row r="363" spans="1:9" x14ac:dyDescent="0.25">
      <c r="B363" s="1" t="s">
        <v>715</v>
      </c>
      <c r="C363" s="3" t="s">
        <v>29</v>
      </c>
      <c r="D363" s="25">
        <v>24</v>
      </c>
      <c r="E363" s="33"/>
      <c r="F363" s="24">
        <v>70</v>
      </c>
      <c r="G363" s="37" t="s">
        <v>716</v>
      </c>
      <c r="H363" s="31" t="s">
        <v>403</v>
      </c>
      <c r="I363" s="24">
        <f t="shared" si="35"/>
        <v>0</v>
      </c>
    </row>
    <row r="364" spans="1:9" x14ac:dyDescent="0.25">
      <c r="B364" s="1"/>
      <c r="C364" s="3"/>
      <c r="D364" s="25"/>
      <c r="E364" s="33"/>
      <c r="F364" s="24"/>
      <c r="G364" s="28"/>
      <c r="H364" s="31"/>
      <c r="I364" s="24"/>
    </row>
    <row r="365" spans="1:9" x14ac:dyDescent="0.25">
      <c r="B365" s="2" t="s">
        <v>275</v>
      </c>
      <c r="C365" s="3"/>
      <c r="D365" s="25"/>
      <c r="E365" s="33"/>
      <c r="F365" s="24"/>
      <c r="G365" s="28"/>
      <c r="H365" s="31"/>
      <c r="I365" s="24"/>
    </row>
    <row r="366" spans="1:9" x14ac:dyDescent="0.25">
      <c r="B366" s="1" t="s">
        <v>591</v>
      </c>
      <c r="C366" s="3" t="s">
        <v>142</v>
      </c>
      <c r="D366" s="25">
        <v>1</v>
      </c>
      <c r="E366" s="33"/>
      <c r="F366" s="24">
        <v>86</v>
      </c>
      <c r="G366" s="28"/>
      <c r="H366" s="31" t="s">
        <v>393</v>
      </c>
      <c r="I366" s="24">
        <f t="shared" ref="I366:I417" si="36">F366*E366</f>
        <v>0</v>
      </c>
    </row>
    <row r="367" spans="1:9" x14ac:dyDescent="0.25">
      <c r="B367" s="1" t="s">
        <v>464</v>
      </c>
      <c r="C367" s="3" t="s">
        <v>33</v>
      </c>
      <c r="D367" s="25">
        <v>1</v>
      </c>
      <c r="E367" s="33"/>
      <c r="F367" s="24">
        <v>98</v>
      </c>
      <c r="G367" s="28" t="s">
        <v>551</v>
      </c>
      <c r="H367" s="31" t="s">
        <v>393</v>
      </c>
      <c r="I367" s="24">
        <f t="shared" si="36"/>
        <v>0</v>
      </c>
    </row>
    <row r="368" spans="1:9" ht="15" customHeight="1" x14ac:dyDescent="0.25">
      <c r="B368" s="8"/>
      <c r="C368" s="3"/>
      <c r="D368" s="25"/>
      <c r="E368" s="33"/>
      <c r="F368" s="24"/>
      <c r="G368" s="27"/>
      <c r="H368" s="31"/>
      <c r="I368" s="24"/>
    </row>
    <row r="369" spans="2:9" x14ac:dyDescent="0.25">
      <c r="B369" s="2" t="s">
        <v>384</v>
      </c>
      <c r="C369" s="3"/>
      <c r="D369" s="25"/>
      <c r="E369" s="33"/>
      <c r="F369" s="24"/>
      <c r="G369" s="27"/>
      <c r="H369" s="31"/>
      <c r="I369" s="24"/>
    </row>
    <row r="370" spans="2:9" x14ac:dyDescent="0.25">
      <c r="B370" s="1" t="s">
        <v>385</v>
      </c>
      <c r="C370" s="3" t="s">
        <v>29</v>
      </c>
      <c r="D370" s="25">
        <v>2</v>
      </c>
      <c r="E370" s="33"/>
      <c r="F370" s="24">
        <v>71</v>
      </c>
      <c r="G370" s="27" t="s">
        <v>414</v>
      </c>
      <c r="H370" s="31" t="s">
        <v>401</v>
      </c>
      <c r="I370" s="24">
        <f t="shared" si="36"/>
        <v>0</v>
      </c>
    </row>
    <row r="371" spans="2:9" x14ac:dyDescent="0.25">
      <c r="B371" s="1" t="s">
        <v>385</v>
      </c>
      <c r="C371" s="3" t="s">
        <v>142</v>
      </c>
      <c r="D371" s="25">
        <v>5</v>
      </c>
      <c r="E371" s="33"/>
      <c r="F371" s="24">
        <v>83.5</v>
      </c>
      <c r="G371" s="27" t="s">
        <v>484</v>
      </c>
      <c r="H371" s="31" t="s">
        <v>401</v>
      </c>
      <c r="I371" s="24">
        <f t="shared" si="36"/>
        <v>0</v>
      </c>
    </row>
    <row r="372" spans="2:9" x14ac:dyDescent="0.25">
      <c r="B372" s="1" t="s">
        <v>416</v>
      </c>
      <c r="C372" s="3" t="s">
        <v>29</v>
      </c>
      <c r="D372" s="25">
        <v>3</v>
      </c>
      <c r="E372" s="33"/>
      <c r="F372" s="24">
        <v>71</v>
      </c>
      <c r="G372" s="27" t="s">
        <v>415</v>
      </c>
      <c r="H372" s="31" t="s">
        <v>401</v>
      </c>
      <c r="I372" s="24">
        <f t="shared" si="36"/>
        <v>0</v>
      </c>
    </row>
    <row r="373" spans="2:9" x14ac:dyDescent="0.25">
      <c r="B373" s="1"/>
      <c r="C373" s="3"/>
      <c r="D373" s="25"/>
      <c r="E373" s="33"/>
      <c r="F373" s="24"/>
      <c r="G373" s="27"/>
      <c r="H373" s="31"/>
      <c r="I373" s="24"/>
    </row>
    <row r="374" spans="2:9" x14ac:dyDescent="0.25">
      <c r="B374" s="2" t="s">
        <v>143</v>
      </c>
      <c r="C374" s="3"/>
      <c r="D374" s="25"/>
      <c r="E374" s="33"/>
      <c r="F374" s="24"/>
      <c r="G374" s="27"/>
      <c r="H374" s="31"/>
      <c r="I374" s="24"/>
    </row>
    <row r="375" spans="2:9" x14ac:dyDescent="0.25">
      <c r="B375" s="1" t="s">
        <v>144</v>
      </c>
      <c r="C375" s="3" t="s">
        <v>2</v>
      </c>
      <c r="D375" s="25">
        <f>10</f>
        <v>10</v>
      </c>
      <c r="E375" s="33"/>
      <c r="F375" s="24">
        <v>44.5</v>
      </c>
      <c r="G375" s="27" t="s">
        <v>514</v>
      </c>
      <c r="H375" s="31" t="s">
        <v>401</v>
      </c>
      <c r="I375" s="24">
        <f t="shared" si="36"/>
        <v>0</v>
      </c>
    </row>
    <row r="376" spans="2:9" x14ac:dyDescent="0.25">
      <c r="B376" s="1"/>
      <c r="C376" s="3"/>
      <c r="D376" s="25"/>
      <c r="E376" s="33"/>
      <c r="F376" s="24"/>
      <c r="G376" s="27"/>
      <c r="H376" s="31"/>
      <c r="I376" s="24"/>
    </row>
    <row r="377" spans="2:9" x14ac:dyDescent="0.25">
      <c r="B377" s="2" t="s">
        <v>621</v>
      </c>
      <c r="C377" s="3"/>
      <c r="D377" s="25"/>
      <c r="E377" s="33"/>
      <c r="F377" s="24"/>
      <c r="G377" s="27"/>
      <c r="H377" s="31"/>
      <c r="I377" s="24"/>
    </row>
    <row r="378" spans="2:9" x14ac:dyDescent="0.25">
      <c r="B378" s="1" t="s">
        <v>624</v>
      </c>
      <c r="C378" s="3" t="s">
        <v>142</v>
      </c>
      <c r="D378" s="25">
        <f>5</f>
        <v>5</v>
      </c>
      <c r="E378" s="33"/>
      <c r="F378" s="24">
        <v>75</v>
      </c>
      <c r="G378" s="27" t="s">
        <v>625</v>
      </c>
      <c r="H378" s="31" t="s">
        <v>403</v>
      </c>
      <c r="I378" s="24">
        <f t="shared" si="36"/>
        <v>0</v>
      </c>
    </row>
    <row r="379" spans="2:9" x14ac:dyDescent="0.25">
      <c r="B379" s="1" t="s">
        <v>622</v>
      </c>
      <c r="C379" s="3" t="s">
        <v>142</v>
      </c>
      <c r="D379" s="25">
        <f>7</f>
        <v>7</v>
      </c>
      <c r="E379" s="33"/>
      <c r="F379" s="24">
        <v>75</v>
      </c>
      <c r="G379" s="27" t="s">
        <v>623</v>
      </c>
      <c r="H379" s="31" t="s">
        <v>401</v>
      </c>
      <c r="I379" s="24">
        <f t="shared" si="36"/>
        <v>0</v>
      </c>
    </row>
    <row r="380" spans="2:9" x14ac:dyDescent="0.25">
      <c r="B380" s="1"/>
      <c r="C380" s="3"/>
      <c r="D380" s="25"/>
      <c r="E380" s="33"/>
      <c r="F380" s="24"/>
      <c r="G380" s="27"/>
      <c r="H380" s="31"/>
      <c r="I380" s="24"/>
    </row>
    <row r="381" spans="2:9" x14ac:dyDescent="0.25">
      <c r="B381" s="2" t="s">
        <v>48</v>
      </c>
      <c r="C381" s="3"/>
      <c r="D381" s="25"/>
      <c r="E381" s="33"/>
      <c r="F381" s="24"/>
      <c r="G381" s="27"/>
      <c r="H381" s="31"/>
      <c r="I381" s="24"/>
    </row>
    <row r="382" spans="2:9" x14ac:dyDescent="0.25">
      <c r="B382" s="1" t="s">
        <v>472</v>
      </c>
      <c r="C382" s="3" t="s">
        <v>2</v>
      </c>
      <c r="D382" s="25">
        <f>5</f>
        <v>5</v>
      </c>
      <c r="E382" s="33"/>
      <c r="F382" s="24">
        <v>51</v>
      </c>
      <c r="G382" s="27" t="s">
        <v>636</v>
      </c>
      <c r="H382" s="31" t="s">
        <v>393</v>
      </c>
      <c r="I382" s="24">
        <f t="shared" si="36"/>
        <v>0</v>
      </c>
    </row>
    <row r="383" spans="2:9" x14ac:dyDescent="0.25">
      <c r="B383" s="1" t="s">
        <v>472</v>
      </c>
      <c r="C383" s="3" t="s">
        <v>29</v>
      </c>
      <c r="D383" s="25">
        <v>11</v>
      </c>
      <c r="E383" s="33"/>
      <c r="F383" s="24">
        <v>71</v>
      </c>
      <c r="G383" s="27" t="s">
        <v>500</v>
      </c>
      <c r="H383" s="31" t="s">
        <v>393</v>
      </c>
      <c r="I383" s="24">
        <f t="shared" si="36"/>
        <v>0</v>
      </c>
    </row>
    <row r="384" spans="2:9" x14ac:dyDescent="0.25">
      <c r="B384" s="1" t="s">
        <v>472</v>
      </c>
      <c r="C384" s="3" t="s">
        <v>142</v>
      </c>
      <c r="D384" s="25">
        <v>11</v>
      </c>
      <c r="E384" s="33"/>
      <c r="F384" s="24">
        <v>86</v>
      </c>
      <c r="G384" s="27" t="s">
        <v>709</v>
      </c>
      <c r="H384" s="31" t="s">
        <v>393</v>
      </c>
      <c r="I384" s="24">
        <f t="shared" ref="I384" si="37">F384*E384</f>
        <v>0</v>
      </c>
    </row>
    <row r="385" spans="2:9" x14ac:dyDescent="0.25">
      <c r="B385" s="1" t="s">
        <v>469</v>
      </c>
      <c r="C385" s="3" t="s">
        <v>29</v>
      </c>
      <c r="D385" s="25">
        <v>7</v>
      </c>
      <c r="E385" s="33"/>
      <c r="F385" s="24">
        <v>53</v>
      </c>
      <c r="G385" s="27" t="s">
        <v>501</v>
      </c>
      <c r="H385" s="31" t="s">
        <v>402</v>
      </c>
      <c r="I385" s="24">
        <f t="shared" si="36"/>
        <v>0</v>
      </c>
    </row>
    <row r="386" spans="2:9" x14ac:dyDescent="0.25">
      <c r="B386" s="1" t="s">
        <v>469</v>
      </c>
      <c r="C386" s="3" t="s">
        <v>142</v>
      </c>
      <c r="D386" s="25">
        <v>8</v>
      </c>
      <c r="E386" s="33"/>
      <c r="F386" s="24">
        <v>72</v>
      </c>
      <c r="G386" s="27" t="s">
        <v>502</v>
      </c>
      <c r="H386" s="31" t="s">
        <v>402</v>
      </c>
      <c r="I386" s="24">
        <f t="shared" si="36"/>
        <v>0</v>
      </c>
    </row>
    <row r="387" spans="2:9" x14ac:dyDescent="0.25">
      <c r="B387" s="1" t="s">
        <v>386</v>
      </c>
      <c r="C387" s="3" t="s">
        <v>142</v>
      </c>
      <c r="D387" s="25">
        <v>4</v>
      </c>
      <c r="E387" s="33"/>
      <c r="F387" s="24">
        <v>72</v>
      </c>
      <c r="G387" s="27" t="s">
        <v>417</v>
      </c>
      <c r="H387" s="31" t="s">
        <v>424</v>
      </c>
      <c r="I387" s="24">
        <f t="shared" si="36"/>
        <v>0</v>
      </c>
    </row>
    <row r="388" spans="2:9" x14ac:dyDescent="0.25">
      <c r="B388" s="1" t="s">
        <v>571</v>
      </c>
      <c r="C388" s="3" t="s">
        <v>142</v>
      </c>
      <c r="D388" s="25">
        <v>2</v>
      </c>
      <c r="E388" s="33"/>
      <c r="F388" s="24">
        <v>72</v>
      </c>
      <c r="G388" s="27" t="s">
        <v>572</v>
      </c>
      <c r="H388" s="31" t="s">
        <v>393</v>
      </c>
      <c r="I388" s="24">
        <f t="shared" si="36"/>
        <v>0</v>
      </c>
    </row>
    <row r="389" spans="2:9" x14ac:dyDescent="0.25">
      <c r="B389" s="1" t="s">
        <v>279</v>
      </c>
      <c r="C389" s="3" t="s">
        <v>142</v>
      </c>
      <c r="D389" s="25">
        <v>3</v>
      </c>
      <c r="E389" s="33"/>
      <c r="F389" s="24">
        <v>72</v>
      </c>
      <c r="G389" s="27" t="s">
        <v>483</v>
      </c>
      <c r="H389" s="31" t="s">
        <v>392</v>
      </c>
      <c r="I389" s="24">
        <f t="shared" si="36"/>
        <v>0</v>
      </c>
    </row>
    <row r="390" spans="2:9" x14ac:dyDescent="0.25">
      <c r="B390" s="1" t="s">
        <v>163</v>
      </c>
      <c r="C390" s="3" t="s">
        <v>33</v>
      </c>
      <c r="D390" s="25">
        <v>1</v>
      </c>
      <c r="E390" s="33"/>
      <c r="F390" s="24">
        <v>90</v>
      </c>
      <c r="G390" s="27" t="s">
        <v>233</v>
      </c>
      <c r="H390" s="31" t="s">
        <v>392</v>
      </c>
      <c r="I390" s="24">
        <f t="shared" si="36"/>
        <v>0</v>
      </c>
    </row>
    <row r="391" spans="2:9" x14ac:dyDescent="0.25">
      <c r="B391" s="1" t="s">
        <v>204</v>
      </c>
      <c r="C391" s="3" t="s">
        <v>33</v>
      </c>
      <c r="D391" s="25">
        <v>2</v>
      </c>
      <c r="E391" s="33"/>
      <c r="F391" s="24">
        <v>90</v>
      </c>
      <c r="G391" s="27" t="s">
        <v>480</v>
      </c>
      <c r="H391" s="31" t="s">
        <v>392</v>
      </c>
      <c r="I391" s="24">
        <f t="shared" si="36"/>
        <v>0</v>
      </c>
    </row>
    <row r="392" spans="2:9" x14ac:dyDescent="0.25">
      <c r="B392" s="1" t="s">
        <v>145</v>
      </c>
      <c r="C392" s="3" t="s">
        <v>142</v>
      </c>
      <c r="D392" s="25">
        <v>1</v>
      </c>
      <c r="E392" s="33"/>
      <c r="F392" s="24">
        <v>90</v>
      </c>
      <c r="G392" s="27" t="s">
        <v>526</v>
      </c>
      <c r="H392" s="31" t="s">
        <v>392</v>
      </c>
      <c r="I392" s="24">
        <f t="shared" si="36"/>
        <v>0</v>
      </c>
    </row>
    <row r="393" spans="2:9" x14ac:dyDescent="0.25">
      <c r="B393" s="1" t="s">
        <v>145</v>
      </c>
      <c r="C393" s="3" t="s">
        <v>509</v>
      </c>
      <c r="D393" s="25">
        <v>1</v>
      </c>
      <c r="E393" s="33"/>
      <c r="F393" s="24">
        <v>130</v>
      </c>
      <c r="G393" s="27" t="s">
        <v>534</v>
      </c>
      <c r="H393" s="31" t="s">
        <v>392</v>
      </c>
      <c r="I393" s="24">
        <f t="shared" si="36"/>
        <v>0</v>
      </c>
    </row>
    <row r="394" spans="2:9" x14ac:dyDescent="0.25">
      <c r="B394" s="1" t="s">
        <v>164</v>
      </c>
      <c r="C394" s="3" t="s">
        <v>2</v>
      </c>
      <c r="D394" s="25">
        <f>9+36</f>
        <v>45</v>
      </c>
      <c r="E394" s="33"/>
      <c r="F394" s="24">
        <v>41.25</v>
      </c>
      <c r="G394" s="27" t="s">
        <v>131</v>
      </c>
      <c r="H394" s="31" t="s">
        <v>392</v>
      </c>
      <c r="I394" s="24">
        <f t="shared" si="36"/>
        <v>0</v>
      </c>
    </row>
    <row r="395" spans="2:9" x14ac:dyDescent="0.25">
      <c r="B395" s="1" t="s">
        <v>164</v>
      </c>
      <c r="C395" s="3" t="s">
        <v>29</v>
      </c>
      <c r="D395" s="25">
        <v>19</v>
      </c>
      <c r="E395" s="33"/>
      <c r="F395" s="24">
        <v>53</v>
      </c>
      <c r="G395" s="27" t="s">
        <v>234</v>
      </c>
      <c r="H395" s="31" t="s">
        <v>392</v>
      </c>
      <c r="I395" s="24">
        <f t="shared" si="36"/>
        <v>0</v>
      </c>
    </row>
    <row r="396" spans="2:9" x14ac:dyDescent="0.25">
      <c r="B396" s="1" t="s">
        <v>164</v>
      </c>
      <c r="C396" s="3" t="s">
        <v>142</v>
      </c>
      <c r="D396" s="25">
        <v>20</v>
      </c>
      <c r="E396" s="33"/>
      <c r="F396" s="24">
        <v>72</v>
      </c>
      <c r="G396" s="27" t="s">
        <v>361</v>
      </c>
      <c r="H396" s="31" t="s">
        <v>392</v>
      </c>
      <c r="I396" s="24">
        <f t="shared" si="36"/>
        <v>0</v>
      </c>
    </row>
    <row r="397" spans="2:9" x14ac:dyDescent="0.25">
      <c r="B397" s="1" t="s">
        <v>212</v>
      </c>
      <c r="C397" s="3" t="s">
        <v>29</v>
      </c>
      <c r="D397" s="25">
        <v>5</v>
      </c>
      <c r="E397" s="33"/>
      <c r="F397" s="24">
        <v>53</v>
      </c>
      <c r="G397" s="27" t="s">
        <v>315</v>
      </c>
      <c r="H397" s="31" t="s">
        <v>392</v>
      </c>
      <c r="I397" s="24">
        <f t="shared" si="36"/>
        <v>0</v>
      </c>
    </row>
    <row r="398" spans="2:9" x14ac:dyDescent="0.25">
      <c r="B398" s="1" t="s">
        <v>212</v>
      </c>
      <c r="C398" s="3" t="s">
        <v>142</v>
      </c>
      <c r="D398" s="25">
        <v>5</v>
      </c>
      <c r="E398" s="33"/>
      <c r="F398" s="24">
        <v>72</v>
      </c>
      <c r="G398" s="27" t="s">
        <v>524</v>
      </c>
      <c r="H398" s="31" t="s">
        <v>392</v>
      </c>
      <c r="I398" s="24">
        <f t="shared" si="36"/>
        <v>0</v>
      </c>
    </row>
    <row r="399" spans="2:9" x14ac:dyDescent="0.25">
      <c r="B399" s="1" t="s">
        <v>148</v>
      </c>
      <c r="C399" s="3" t="s">
        <v>142</v>
      </c>
      <c r="D399" s="25">
        <v>6</v>
      </c>
      <c r="E399" s="33"/>
      <c r="F399" s="24">
        <v>72</v>
      </c>
      <c r="G399" s="27" t="s">
        <v>457</v>
      </c>
      <c r="H399" s="31" t="s">
        <v>392</v>
      </c>
      <c r="I399" s="24">
        <f t="shared" si="36"/>
        <v>0</v>
      </c>
    </row>
    <row r="400" spans="2:9" x14ac:dyDescent="0.25">
      <c r="B400" s="1" t="s">
        <v>49</v>
      </c>
      <c r="C400" s="3" t="s">
        <v>2</v>
      </c>
      <c r="D400" s="25">
        <v>7</v>
      </c>
      <c r="E400" s="33"/>
      <c r="F400" s="24">
        <v>41.25</v>
      </c>
      <c r="G400" s="27" t="s">
        <v>92</v>
      </c>
      <c r="H400" s="31" t="s">
        <v>392</v>
      </c>
      <c r="I400" s="24">
        <f t="shared" si="36"/>
        <v>0</v>
      </c>
    </row>
    <row r="401" spans="2:9" x14ac:dyDescent="0.25">
      <c r="B401" s="1" t="s">
        <v>106</v>
      </c>
      <c r="C401" s="3" t="s">
        <v>2</v>
      </c>
      <c r="D401" s="25">
        <v>9</v>
      </c>
      <c r="E401" s="33"/>
      <c r="F401" s="24">
        <v>42.25</v>
      </c>
      <c r="G401" s="27" t="s">
        <v>93</v>
      </c>
      <c r="H401" s="31" t="s">
        <v>392</v>
      </c>
      <c r="I401" s="24">
        <f t="shared" si="36"/>
        <v>0</v>
      </c>
    </row>
    <row r="402" spans="2:9" x14ac:dyDescent="0.25">
      <c r="B402" s="1" t="s">
        <v>165</v>
      </c>
      <c r="C402" s="3" t="s">
        <v>142</v>
      </c>
      <c r="D402" s="25">
        <v>6</v>
      </c>
      <c r="E402" s="33"/>
      <c r="F402" s="24">
        <v>73</v>
      </c>
      <c r="G402" s="27" t="s">
        <v>235</v>
      </c>
      <c r="H402" s="31" t="s">
        <v>392</v>
      </c>
      <c r="I402" s="24">
        <f t="shared" si="36"/>
        <v>0</v>
      </c>
    </row>
    <row r="403" spans="2:9" x14ac:dyDescent="0.25">
      <c r="B403" s="1" t="s">
        <v>165</v>
      </c>
      <c r="C403" s="3" t="s">
        <v>33</v>
      </c>
      <c r="D403" s="25">
        <v>1</v>
      </c>
      <c r="E403" s="33"/>
      <c r="F403" s="24">
        <v>93</v>
      </c>
      <c r="G403" s="27" t="s">
        <v>236</v>
      </c>
      <c r="H403" s="31" t="s">
        <v>392</v>
      </c>
      <c r="I403" s="24">
        <f t="shared" si="36"/>
        <v>0</v>
      </c>
    </row>
    <row r="404" spans="2:9" x14ac:dyDescent="0.25">
      <c r="B404" s="1" t="s">
        <v>599</v>
      </c>
      <c r="C404" s="3" t="s">
        <v>2</v>
      </c>
      <c r="D404" s="25">
        <f>2</f>
        <v>2</v>
      </c>
      <c r="E404" s="33"/>
      <c r="F404" s="24">
        <v>41.25</v>
      </c>
      <c r="G404" s="27" t="s">
        <v>600</v>
      </c>
      <c r="H404" s="31" t="s">
        <v>392</v>
      </c>
      <c r="I404" s="24">
        <f t="shared" si="36"/>
        <v>0</v>
      </c>
    </row>
    <row r="405" spans="2:9" x14ac:dyDescent="0.25">
      <c r="B405" s="1" t="s">
        <v>599</v>
      </c>
      <c r="C405" s="3" t="s">
        <v>29</v>
      </c>
      <c r="D405" s="25">
        <f>6</f>
        <v>6</v>
      </c>
      <c r="E405" s="33"/>
      <c r="F405" s="24">
        <v>53</v>
      </c>
      <c r="G405" s="27" t="s">
        <v>654</v>
      </c>
      <c r="H405" s="31" t="s">
        <v>392</v>
      </c>
      <c r="I405" s="24">
        <f t="shared" ref="I405" si="38">F405*E405</f>
        <v>0</v>
      </c>
    </row>
    <row r="406" spans="2:9" x14ac:dyDescent="0.25">
      <c r="B406" s="1"/>
      <c r="C406" s="3"/>
      <c r="D406" s="25"/>
      <c r="E406" s="33"/>
      <c r="F406" s="24"/>
      <c r="G406" s="27"/>
      <c r="H406" s="31"/>
      <c r="I406" s="24"/>
    </row>
    <row r="407" spans="2:9" x14ac:dyDescent="0.25">
      <c r="B407" s="1" t="s">
        <v>594</v>
      </c>
      <c r="C407" s="3"/>
      <c r="D407" s="25"/>
      <c r="E407" s="33"/>
      <c r="F407" s="24"/>
      <c r="G407" s="27"/>
      <c r="H407" s="31"/>
      <c r="I407" s="24"/>
    </row>
    <row r="408" spans="2:9" x14ac:dyDescent="0.25">
      <c r="B408" s="1" t="s">
        <v>595</v>
      </c>
      <c r="C408" s="3" t="s">
        <v>142</v>
      </c>
      <c r="D408" s="25">
        <v>1</v>
      </c>
      <c r="E408" s="33"/>
      <c r="F408" s="24">
        <v>79</v>
      </c>
      <c r="G408" s="27"/>
      <c r="H408" s="31" t="s">
        <v>401</v>
      </c>
      <c r="I408" s="24">
        <f t="shared" si="36"/>
        <v>0</v>
      </c>
    </row>
    <row r="409" spans="2:9" x14ac:dyDescent="0.25">
      <c r="B409" s="1"/>
      <c r="C409" s="3"/>
      <c r="D409" s="25"/>
      <c r="E409" s="33"/>
      <c r="F409" s="24"/>
      <c r="G409" s="27"/>
      <c r="H409" s="31"/>
      <c r="I409" s="24"/>
    </row>
    <row r="410" spans="2:9" x14ac:dyDescent="0.25">
      <c r="B410" s="2" t="s">
        <v>587</v>
      </c>
      <c r="C410" s="3"/>
      <c r="D410" s="25"/>
      <c r="E410" s="33"/>
      <c r="F410" s="24"/>
      <c r="G410" s="27"/>
      <c r="H410" s="31"/>
      <c r="I410" s="24"/>
    </row>
    <row r="411" spans="2:9" x14ac:dyDescent="0.25">
      <c r="B411" s="1" t="s">
        <v>589</v>
      </c>
      <c r="C411" s="3" t="s">
        <v>142</v>
      </c>
      <c r="D411" s="25">
        <f>1</f>
        <v>1</v>
      </c>
      <c r="E411" s="33"/>
      <c r="F411" s="24">
        <v>79</v>
      </c>
      <c r="G411" s="27"/>
      <c r="H411" s="31" t="s">
        <v>403</v>
      </c>
      <c r="I411" s="24">
        <f t="shared" si="36"/>
        <v>0</v>
      </c>
    </row>
    <row r="412" spans="2:9" x14ac:dyDescent="0.25">
      <c r="B412" s="1" t="s">
        <v>588</v>
      </c>
      <c r="C412" s="3" t="s">
        <v>142</v>
      </c>
      <c r="D412" s="25">
        <f>2</f>
        <v>2</v>
      </c>
      <c r="E412" s="33"/>
      <c r="F412" s="24">
        <v>79</v>
      </c>
      <c r="G412" s="27"/>
      <c r="H412" s="31" t="s">
        <v>403</v>
      </c>
      <c r="I412" s="24">
        <f t="shared" si="36"/>
        <v>0</v>
      </c>
    </row>
    <row r="413" spans="2:9" x14ac:dyDescent="0.25">
      <c r="B413" s="1"/>
      <c r="C413" s="3"/>
      <c r="D413" s="25"/>
      <c r="E413" s="33"/>
      <c r="F413" s="24"/>
      <c r="G413" s="27"/>
      <c r="H413" s="31"/>
      <c r="I413" s="24"/>
    </row>
    <row r="414" spans="2:9" x14ac:dyDescent="0.25">
      <c r="B414" s="2" t="s">
        <v>150</v>
      </c>
      <c r="C414" s="3"/>
      <c r="D414" s="25"/>
      <c r="E414" s="33"/>
      <c r="F414" s="24"/>
      <c r="G414" s="27"/>
      <c r="H414" s="31"/>
      <c r="I414" s="24"/>
    </row>
    <row r="415" spans="2:9" x14ac:dyDescent="0.25">
      <c r="B415" s="1" t="s">
        <v>151</v>
      </c>
      <c r="C415" s="3" t="s">
        <v>2</v>
      </c>
      <c r="D415" s="25">
        <v>10</v>
      </c>
      <c r="E415" s="33"/>
      <c r="F415" s="24">
        <v>41</v>
      </c>
      <c r="G415" s="27" t="s">
        <v>237</v>
      </c>
      <c r="H415" s="31" t="s">
        <v>401</v>
      </c>
      <c r="I415" s="24">
        <f t="shared" si="36"/>
        <v>0</v>
      </c>
    </row>
    <row r="416" spans="2:9" x14ac:dyDescent="0.25">
      <c r="B416" s="1" t="s">
        <v>151</v>
      </c>
      <c r="C416" s="3" t="s">
        <v>29</v>
      </c>
      <c r="D416" s="25">
        <v>15</v>
      </c>
      <c r="E416" s="33"/>
      <c r="F416" s="24">
        <v>53</v>
      </c>
      <c r="G416" s="27" t="s">
        <v>238</v>
      </c>
      <c r="H416" s="31" t="s">
        <v>401</v>
      </c>
      <c r="I416" s="24">
        <f t="shared" si="36"/>
        <v>0</v>
      </c>
    </row>
    <row r="417" spans="2:9" x14ac:dyDescent="0.25">
      <c r="B417" s="1" t="s">
        <v>151</v>
      </c>
      <c r="C417" s="3" t="s">
        <v>142</v>
      </c>
      <c r="D417" s="25">
        <v>15</v>
      </c>
      <c r="E417" s="33"/>
      <c r="F417" s="24">
        <v>72</v>
      </c>
      <c r="G417" s="27" t="s">
        <v>431</v>
      </c>
      <c r="H417" s="31" t="s">
        <v>401</v>
      </c>
      <c r="I417" s="24">
        <f t="shared" si="36"/>
        <v>0</v>
      </c>
    </row>
    <row r="418" spans="2:9" x14ac:dyDescent="0.25">
      <c r="B418" s="1"/>
      <c r="C418" s="1"/>
      <c r="D418" s="25"/>
      <c r="E418" s="33"/>
      <c r="F418" s="24"/>
      <c r="G418" s="27"/>
      <c r="H418" s="31"/>
      <c r="I418" s="24"/>
    </row>
    <row r="419" spans="2:9" x14ac:dyDescent="0.25">
      <c r="B419" s="2" t="s">
        <v>101</v>
      </c>
      <c r="C419" s="3"/>
      <c r="D419" s="25"/>
      <c r="E419" s="33"/>
      <c r="F419" s="24"/>
      <c r="G419" s="27"/>
      <c r="H419" s="31"/>
      <c r="I419" s="24"/>
    </row>
    <row r="420" spans="2:9" x14ac:dyDescent="0.25">
      <c r="B420" s="1" t="s">
        <v>37</v>
      </c>
      <c r="C420" s="3" t="s">
        <v>2</v>
      </c>
      <c r="D420" s="25">
        <v>565</v>
      </c>
      <c r="E420" s="33"/>
      <c r="F420" s="24">
        <v>22.5</v>
      </c>
      <c r="G420" s="27" t="s">
        <v>82</v>
      </c>
      <c r="H420" s="31" t="s">
        <v>424</v>
      </c>
      <c r="I420" s="24">
        <f t="shared" ref="I420:I461" si="39">F420*E420</f>
        <v>0</v>
      </c>
    </row>
    <row r="421" spans="2:9" x14ac:dyDescent="0.25">
      <c r="B421" s="1" t="s">
        <v>37</v>
      </c>
      <c r="C421" s="3" t="s">
        <v>29</v>
      </c>
      <c r="D421" s="25">
        <v>80</v>
      </c>
      <c r="E421" s="33"/>
      <c r="F421" s="24">
        <v>35.5</v>
      </c>
      <c r="G421" s="27" t="s">
        <v>83</v>
      </c>
      <c r="H421" s="31" t="s">
        <v>424</v>
      </c>
      <c r="I421" s="24">
        <f t="shared" si="39"/>
        <v>0</v>
      </c>
    </row>
    <row r="422" spans="2:9" x14ac:dyDescent="0.25">
      <c r="B422" s="1" t="s">
        <v>37</v>
      </c>
      <c r="C422" s="3" t="s">
        <v>142</v>
      </c>
      <c r="D422" s="25">
        <v>65</v>
      </c>
      <c r="E422" s="33"/>
      <c r="F422" s="24">
        <v>58.5</v>
      </c>
      <c r="G422" s="27" t="s">
        <v>239</v>
      </c>
      <c r="H422" s="31" t="s">
        <v>424</v>
      </c>
      <c r="I422" s="24">
        <f t="shared" si="39"/>
        <v>0</v>
      </c>
    </row>
    <row r="423" spans="2:9" x14ac:dyDescent="0.25">
      <c r="B423" s="1" t="s">
        <v>323</v>
      </c>
      <c r="C423" s="3" t="s">
        <v>33</v>
      </c>
      <c r="D423" s="25">
        <v>25</v>
      </c>
      <c r="E423" s="33"/>
      <c r="F423" s="24">
        <v>72</v>
      </c>
      <c r="G423" s="27" t="s">
        <v>362</v>
      </c>
      <c r="H423" s="31" t="s">
        <v>424</v>
      </c>
      <c r="I423" s="24">
        <f t="shared" si="39"/>
        <v>0</v>
      </c>
    </row>
    <row r="424" spans="2:9" x14ac:dyDescent="0.25">
      <c r="B424" s="1" t="s">
        <v>213</v>
      </c>
      <c r="C424" s="3" t="s">
        <v>2</v>
      </c>
      <c r="D424" s="25">
        <v>15</v>
      </c>
      <c r="E424" s="33"/>
      <c r="F424" s="24">
        <v>32.5</v>
      </c>
      <c r="G424" s="27" t="s">
        <v>372</v>
      </c>
      <c r="H424" s="31" t="s">
        <v>424</v>
      </c>
      <c r="I424" s="24">
        <f t="shared" si="39"/>
        <v>0</v>
      </c>
    </row>
    <row r="425" spans="2:9" x14ac:dyDescent="0.25">
      <c r="B425" s="1" t="s">
        <v>213</v>
      </c>
      <c r="C425" s="3" t="s">
        <v>142</v>
      </c>
      <c r="D425" s="25">
        <f>32</f>
        <v>32</v>
      </c>
      <c r="E425" s="33"/>
      <c r="F425" s="24">
        <v>61.5</v>
      </c>
      <c r="G425" s="27" t="s">
        <v>560</v>
      </c>
      <c r="H425" s="31" t="s">
        <v>424</v>
      </c>
      <c r="I425" s="24">
        <f t="shared" si="39"/>
        <v>0</v>
      </c>
    </row>
    <row r="426" spans="2:9" x14ac:dyDescent="0.25">
      <c r="B426" s="1" t="s">
        <v>210</v>
      </c>
      <c r="C426" s="3" t="s">
        <v>33</v>
      </c>
      <c r="D426" s="25">
        <v>12</v>
      </c>
      <c r="E426" s="33"/>
      <c r="F426" s="24">
        <v>72</v>
      </c>
      <c r="G426" s="27" t="s">
        <v>240</v>
      </c>
      <c r="H426" s="31" t="s">
        <v>424</v>
      </c>
      <c r="I426" s="24">
        <f t="shared" si="39"/>
        <v>0</v>
      </c>
    </row>
    <row r="427" spans="2:9" x14ac:dyDescent="0.25">
      <c r="B427" s="1" t="s">
        <v>197</v>
      </c>
      <c r="C427" s="3" t="s">
        <v>2</v>
      </c>
      <c r="D427" s="25">
        <f>130</f>
        <v>130</v>
      </c>
      <c r="E427" s="33"/>
      <c r="F427" s="24">
        <v>22.5</v>
      </c>
      <c r="G427" s="27" t="s">
        <v>241</v>
      </c>
      <c r="H427" s="31" t="s">
        <v>424</v>
      </c>
      <c r="I427" s="24">
        <f t="shared" si="39"/>
        <v>0</v>
      </c>
    </row>
    <row r="428" spans="2:9" x14ac:dyDescent="0.25">
      <c r="B428" s="1" t="s">
        <v>197</v>
      </c>
      <c r="C428" s="3" t="s">
        <v>29</v>
      </c>
      <c r="D428" s="25">
        <v>30</v>
      </c>
      <c r="E428" s="33"/>
      <c r="F428" s="24">
        <v>32</v>
      </c>
      <c r="G428" s="27" t="s">
        <v>363</v>
      </c>
      <c r="H428" s="31" t="s">
        <v>424</v>
      </c>
      <c r="I428" s="24">
        <f t="shared" si="39"/>
        <v>0</v>
      </c>
    </row>
    <row r="429" spans="2:9" x14ac:dyDescent="0.25">
      <c r="B429" s="1" t="s">
        <v>197</v>
      </c>
      <c r="C429" s="3" t="s">
        <v>142</v>
      </c>
      <c r="D429" s="25">
        <v>15</v>
      </c>
      <c r="E429" s="33"/>
      <c r="F429" s="24">
        <v>49</v>
      </c>
      <c r="G429" s="27" t="s">
        <v>242</v>
      </c>
      <c r="H429" s="31" t="s">
        <v>424</v>
      </c>
      <c r="I429" s="24">
        <f t="shared" si="39"/>
        <v>0</v>
      </c>
    </row>
    <row r="430" spans="2:9" x14ac:dyDescent="0.25">
      <c r="B430" s="1" t="s">
        <v>578</v>
      </c>
      <c r="C430" s="3" t="s">
        <v>29</v>
      </c>
      <c r="D430" s="25">
        <v>5</v>
      </c>
      <c r="E430" s="33"/>
      <c r="F430" s="24">
        <v>44.75</v>
      </c>
      <c r="G430" s="27"/>
      <c r="H430" s="31" t="s">
        <v>424</v>
      </c>
      <c r="I430" s="24">
        <f t="shared" si="39"/>
        <v>0</v>
      </c>
    </row>
    <row r="431" spans="2:9" x14ac:dyDescent="0.25">
      <c r="B431" s="1" t="s">
        <v>166</v>
      </c>
      <c r="C431" s="3" t="s">
        <v>2</v>
      </c>
      <c r="D431" s="25">
        <f>6</f>
        <v>6</v>
      </c>
      <c r="E431" s="33"/>
      <c r="F431" s="24">
        <v>31.25</v>
      </c>
      <c r="G431" s="27" t="s">
        <v>132</v>
      </c>
      <c r="H431" s="31" t="s">
        <v>424</v>
      </c>
      <c r="I431" s="24">
        <f t="shared" si="39"/>
        <v>0</v>
      </c>
    </row>
    <row r="432" spans="2:9" x14ac:dyDescent="0.25">
      <c r="B432" s="1" t="s">
        <v>167</v>
      </c>
      <c r="C432" s="3" t="s">
        <v>29</v>
      </c>
      <c r="D432" s="25">
        <v>15</v>
      </c>
      <c r="E432" s="33"/>
      <c r="F432" s="24">
        <v>44.75</v>
      </c>
      <c r="G432" s="27" t="s">
        <v>133</v>
      </c>
      <c r="H432" s="31" t="s">
        <v>424</v>
      </c>
      <c r="I432" s="24">
        <f t="shared" si="39"/>
        <v>0</v>
      </c>
    </row>
    <row r="433" spans="2:9" x14ac:dyDescent="0.25">
      <c r="B433" s="1" t="s">
        <v>167</v>
      </c>
      <c r="C433" s="3" t="s">
        <v>142</v>
      </c>
      <c r="D433" s="25">
        <f>23</f>
        <v>23</v>
      </c>
      <c r="E433" s="33"/>
      <c r="F433" s="24">
        <v>62.5</v>
      </c>
      <c r="G433" s="27" t="s">
        <v>179</v>
      </c>
      <c r="H433" s="31" t="s">
        <v>424</v>
      </c>
      <c r="I433" s="24">
        <f t="shared" si="39"/>
        <v>0</v>
      </c>
    </row>
    <row r="434" spans="2:9" x14ac:dyDescent="0.25">
      <c r="B434" s="1" t="s">
        <v>167</v>
      </c>
      <c r="C434" s="3" t="s">
        <v>33</v>
      </c>
      <c r="D434" s="25">
        <v>10</v>
      </c>
      <c r="E434" s="33"/>
      <c r="F434" s="24">
        <v>79</v>
      </c>
      <c r="G434" s="27" t="s">
        <v>243</v>
      </c>
      <c r="H434" s="31" t="s">
        <v>424</v>
      </c>
      <c r="I434" s="24">
        <f t="shared" si="39"/>
        <v>0</v>
      </c>
    </row>
    <row r="435" spans="2:9" x14ac:dyDescent="0.25">
      <c r="B435" s="1" t="s">
        <v>288</v>
      </c>
      <c r="C435" s="3" t="s">
        <v>2</v>
      </c>
      <c r="D435" s="25">
        <f>10</f>
        <v>10</v>
      </c>
      <c r="E435" s="33"/>
      <c r="F435" s="24">
        <v>22.5</v>
      </c>
      <c r="G435" s="27" t="s">
        <v>320</v>
      </c>
      <c r="H435" s="31" t="s">
        <v>425</v>
      </c>
      <c r="I435" s="24">
        <f t="shared" si="39"/>
        <v>0</v>
      </c>
    </row>
    <row r="436" spans="2:9" x14ac:dyDescent="0.25">
      <c r="B436" s="1" t="s">
        <v>288</v>
      </c>
      <c r="C436" s="3" t="s">
        <v>29</v>
      </c>
      <c r="D436" s="25">
        <v>15</v>
      </c>
      <c r="E436" s="33"/>
      <c r="F436" s="24">
        <v>35.5</v>
      </c>
      <c r="G436" s="27" t="s">
        <v>486</v>
      </c>
      <c r="H436" s="31" t="s">
        <v>425</v>
      </c>
      <c r="I436" s="24">
        <f t="shared" si="39"/>
        <v>0</v>
      </c>
    </row>
    <row r="437" spans="2:9" x14ac:dyDescent="0.25">
      <c r="B437" s="1" t="s">
        <v>288</v>
      </c>
      <c r="C437" s="3" t="s">
        <v>142</v>
      </c>
      <c r="D437" s="25">
        <v>10</v>
      </c>
      <c r="E437" s="33"/>
      <c r="F437" s="24">
        <v>49</v>
      </c>
      <c r="G437" s="27" t="s">
        <v>559</v>
      </c>
      <c r="H437" s="31" t="s">
        <v>425</v>
      </c>
      <c r="I437" s="24">
        <f t="shared" si="39"/>
        <v>0</v>
      </c>
    </row>
    <row r="438" spans="2:9" x14ac:dyDescent="0.25">
      <c r="B438" s="1"/>
      <c r="C438" s="1"/>
      <c r="D438" s="25"/>
      <c r="E438" s="33"/>
      <c r="F438" s="24"/>
      <c r="G438" s="27"/>
      <c r="H438" s="31"/>
      <c r="I438" s="24"/>
    </row>
    <row r="439" spans="2:9" x14ac:dyDescent="0.25">
      <c r="B439" s="2" t="s">
        <v>50</v>
      </c>
      <c r="C439" s="3"/>
      <c r="D439" s="25"/>
      <c r="E439" s="33"/>
      <c r="F439" s="24"/>
      <c r="G439" s="27"/>
      <c r="H439" s="31"/>
      <c r="I439" s="24"/>
    </row>
    <row r="440" spans="2:9" x14ac:dyDescent="0.25">
      <c r="B440" s="1" t="s">
        <v>582</v>
      </c>
      <c r="C440" s="3" t="s">
        <v>29</v>
      </c>
      <c r="D440" s="25">
        <v>4</v>
      </c>
      <c r="E440" s="33"/>
      <c r="F440" s="24">
        <v>56.25</v>
      </c>
      <c r="G440" s="27"/>
      <c r="H440" s="31" t="s">
        <v>392</v>
      </c>
      <c r="I440" s="24">
        <f t="shared" si="39"/>
        <v>0</v>
      </c>
    </row>
    <row r="441" spans="2:9" x14ac:dyDescent="0.25">
      <c r="B441" s="1" t="s">
        <v>107</v>
      </c>
      <c r="C441" s="3" t="s">
        <v>2</v>
      </c>
      <c r="D441" s="25">
        <f>6+40</f>
        <v>46</v>
      </c>
      <c r="E441" s="33"/>
      <c r="F441" s="24">
        <v>43.75</v>
      </c>
      <c r="G441" s="27" t="s">
        <v>94</v>
      </c>
      <c r="H441" s="31" t="s">
        <v>424</v>
      </c>
      <c r="I441" s="24">
        <f t="shared" si="39"/>
        <v>0</v>
      </c>
    </row>
    <row r="442" spans="2:9" x14ac:dyDescent="0.25">
      <c r="B442" s="1" t="s">
        <v>108</v>
      </c>
      <c r="C442" s="3" t="s">
        <v>29</v>
      </c>
      <c r="D442" s="25">
        <f>3+2</f>
        <v>5</v>
      </c>
      <c r="E442" s="33"/>
      <c r="F442" s="24">
        <v>56.25</v>
      </c>
      <c r="G442" s="27" t="s">
        <v>95</v>
      </c>
      <c r="H442" s="31" t="s">
        <v>424</v>
      </c>
      <c r="I442" s="24">
        <f t="shared" si="39"/>
        <v>0</v>
      </c>
    </row>
    <row r="443" spans="2:9" x14ac:dyDescent="0.25">
      <c r="B443" s="1" t="s">
        <v>528</v>
      </c>
      <c r="C443" s="3" t="s">
        <v>29</v>
      </c>
      <c r="D443" s="25">
        <v>2</v>
      </c>
      <c r="E443" s="33"/>
      <c r="F443" s="24">
        <v>56.25</v>
      </c>
      <c r="G443" s="27" t="s">
        <v>529</v>
      </c>
      <c r="H443" s="31" t="s">
        <v>424</v>
      </c>
      <c r="I443" s="24">
        <f t="shared" si="39"/>
        <v>0</v>
      </c>
    </row>
    <row r="444" spans="2:9" x14ac:dyDescent="0.25">
      <c r="B444" s="1" t="s">
        <v>108</v>
      </c>
      <c r="C444" s="3" t="s">
        <v>142</v>
      </c>
      <c r="D444" s="25">
        <f>12</f>
        <v>12</v>
      </c>
      <c r="E444" s="33"/>
      <c r="F444" s="24">
        <v>73</v>
      </c>
      <c r="G444" s="27" t="s">
        <v>180</v>
      </c>
      <c r="H444" s="31" t="s">
        <v>424</v>
      </c>
      <c r="I444" s="24">
        <f t="shared" si="39"/>
        <v>0</v>
      </c>
    </row>
    <row r="445" spans="2:9" x14ac:dyDescent="0.25">
      <c r="B445" s="1" t="s">
        <v>108</v>
      </c>
      <c r="C445" s="3" t="s">
        <v>33</v>
      </c>
      <c r="D445" s="25">
        <v>8</v>
      </c>
      <c r="E445" s="33"/>
      <c r="F445" s="24">
        <v>90</v>
      </c>
      <c r="G445" s="27" t="s">
        <v>364</v>
      </c>
      <c r="H445" s="31" t="s">
        <v>424</v>
      </c>
      <c r="I445" s="24">
        <f t="shared" si="39"/>
        <v>0</v>
      </c>
    </row>
    <row r="446" spans="2:9" x14ac:dyDescent="0.25">
      <c r="B446" s="1" t="s">
        <v>51</v>
      </c>
      <c r="C446" s="3" t="s">
        <v>2</v>
      </c>
      <c r="D446" s="25">
        <f>12</f>
        <v>12</v>
      </c>
      <c r="E446" s="33"/>
      <c r="F446" s="24">
        <v>43.75</v>
      </c>
      <c r="G446" s="27" t="s">
        <v>601</v>
      </c>
      <c r="H446" s="31" t="s">
        <v>403</v>
      </c>
      <c r="I446" s="24">
        <f t="shared" si="39"/>
        <v>0</v>
      </c>
    </row>
    <row r="447" spans="2:9" x14ac:dyDescent="0.25">
      <c r="B447" s="1" t="s">
        <v>51</v>
      </c>
      <c r="C447" s="3" t="s">
        <v>142</v>
      </c>
      <c r="D447" s="25">
        <f>6</f>
        <v>6</v>
      </c>
      <c r="E447" s="33"/>
      <c r="F447" s="24">
        <v>73</v>
      </c>
      <c r="G447" s="27" t="s">
        <v>365</v>
      </c>
      <c r="H447" s="31" t="s">
        <v>403</v>
      </c>
      <c r="I447" s="24">
        <f t="shared" si="39"/>
        <v>0</v>
      </c>
    </row>
    <row r="448" spans="2:9" x14ac:dyDescent="0.25">
      <c r="B448" s="1" t="s">
        <v>51</v>
      </c>
      <c r="C448" s="3" t="s">
        <v>33</v>
      </c>
      <c r="D448" s="25">
        <f>5</f>
        <v>5</v>
      </c>
      <c r="E448" s="33"/>
      <c r="F448" s="24">
        <v>90</v>
      </c>
      <c r="G448" s="27" t="s">
        <v>481</v>
      </c>
      <c r="H448" s="31" t="s">
        <v>403</v>
      </c>
      <c r="I448" s="24">
        <f t="shared" si="39"/>
        <v>0</v>
      </c>
    </row>
    <row r="449" spans="2:9" x14ac:dyDescent="0.25">
      <c r="B449" s="1"/>
      <c r="C449" s="1"/>
      <c r="D449" s="25"/>
      <c r="E449" s="33"/>
      <c r="F449" s="24"/>
      <c r="G449" s="27"/>
      <c r="H449" s="31"/>
      <c r="I449" s="24"/>
    </row>
    <row r="450" spans="2:9" x14ac:dyDescent="0.25">
      <c r="B450" s="2" t="s">
        <v>47</v>
      </c>
      <c r="C450" s="3"/>
      <c r="D450" s="25"/>
      <c r="E450" s="33"/>
      <c r="F450" s="24"/>
      <c r="G450" s="27"/>
      <c r="H450" s="31"/>
      <c r="I450" s="24"/>
    </row>
    <row r="451" spans="2:9" x14ac:dyDescent="0.25">
      <c r="B451" s="1" t="s">
        <v>260</v>
      </c>
      <c r="C451" s="3" t="s">
        <v>29</v>
      </c>
      <c r="D451" s="25">
        <v>5</v>
      </c>
      <c r="E451" s="33"/>
      <c r="F451" s="24">
        <v>59.5</v>
      </c>
      <c r="G451" s="27" t="s">
        <v>321</v>
      </c>
      <c r="H451" s="31" t="s">
        <v>403</v>
      </c>
      <c r="I451" s="24">
        <f t="shared" si="39"/>
        <v>0</v>
      </c>
    </row>
    <row r="452" spans="2:9" ht="6.95" customHeight="1" x14ac:dyDescent="0.25">
      <c r="B452" s="1"/>
      <c r="C452" s="1"/>
      <c r="D452" s="25"/>
      <c r="E452" s="33"/>
      <c r="F452" s="24"/>
      <c r="G452" s="27"/>
      <c r="H452" s="31"/>
      <c r="I452" s="24"/>
    </row>
    <row r="453" spans="2:9" x14ac:dyDescent="0.25">
      <c r="B453" s="1" t="s">
        <v>710</v>
      </c>
      <c r="C453" s="3" t="s">
        <v>29</v>
      </c>
      <c r="D453" s="25">
        <v>5</v>
      </c>
      <c r="E453" s="33"/>
      <c r="F453" s="24">
        <v>62.5</v>
      </c>
      <c r="G453" s="27" t="s">
        <v>711</v>
      </c>
      <c r="H453" s="31" t="s">
        <v>403</v>
      </c>
      <c r="I453" s="24">
        <f t="shared" si="39"/>
        <v>0</v>
      </c>
    </row>
    <row r="454" spans="2:9" x14ac:dyDescent="0.25">
      <c r="B454" s="1" t="s">
        <v>58</v>
      </c>
      <c r="C454" s="3" t="s">
        <v>29</v>
      </c>
      <c r="D454" s="25">
        <v>5</v>
      </c>
      <c r="E454" s="33"/>
      <c r="F454" s="24">
        <v>62.5</v>
      </c>
      <c r="G454" s="27" t="s">
        <v>100</v>
      </c>
      <c r="H454" s="31" t="s">
        <v>403</v>
      </c>
      <c r="I454" s="24">
        <f t="shared" si="39"/>
        <v>0</v>
      </c>
    </row>
    <row r="455" spans="2:9" x14ac:dyDescent="0.25">
      <c r="B455" s="1" t="s">
        <v>194</v>
      </c>
      <c r="C455" s="3" t="s">
        <v>142</v>
      </c>
      <c r="D455" s="25">
        <v>5</v>
      </c>
      <c r="E455" s="33"/>
      <c r="F455" s="24">
        <v>72</v>
      </c>
      <c r="G455" s="27" t="s">
        <v>712</v>
      </c>
      <c r="H455" s="31" t="s">
        <v>403</v>
      </c>
      <c r="I455" s="24">
        <f t="shared" si="39"/>
        <v>0</v>
      </c>
    </row>
    <row r="456" spans="2:9" x14ac:dyDescent="0.25">
      <c r="B456" s="1" t="s">
        <v>193</v>
      </c>
      <c r="C456" s="3" t="s">
        <v>142</v>
      </c>
      <c r="D456" s="25">
        <v>5</v>
      </c>
      <c r="E456" s="33"/>
      <c r="F456" s="24">
        <v>72</v>
      </c>
      <c r="G456" s="27" t="s">
        <v>712</v>
      </c>
      <c r="H456" s="31" t="s">
        <v>403</v>
      </c>
      <c r="I456" s="24">
        <f t="shared" si="39"/>
        <v>0</v>
      </c>
    </row>
    <row r="457" spans="2:9" x14ac:dyDescent="0.25">
      <c r="B457" s="1"/>
      <c r="C457" s="1"/>
      <c r="D457" s="25"/>
      <c r="E457" s="33"/>
      <c r="F457" s="24"/>
      <c r="G457" s="27"/>
      <c r="H457" s="31"/>
      <c r="I457" s="24"/>
    </row>
    <row r="458" spans="2:9" x14ac:dyDescent="0.25">
      <c r="B458" s="2" t="s">
        <v>52</v>
      </c>
      <c r="C458" s="3"/>
      <c r="D458" s="25"/>
      <c r="E458" s="33"/>
      <c r="F458" s="24"/>
      <c r="G458" s="27"/>
      <c r="H458" s="31"/>
      <c r="I458" s="24"/>
    </row>
    <row r="459" spans="2:9" x14ac:dyDescent="0.25">
      <c r="B459" s="1" t="s">
        <v>207</v>
      </c>
      <c r="C459" s="3" t="s">
        <v>2</v>
      </c>
      <c r="D459" s="25">
        <v>21</v>
      </c>
      <c r="E459" s="33"/>
      <c r="F459" s="24">
        <v>42.75</v>
      </c>
      <c r="G459" s="27" t="s">
        <v>244</v>
      </c>
      <c r="H459" s="31" t="s">
        <v>392</v>
      </c>
      <c r="I459" s="24">
        <f t="shared" si="39"/>
        <v>0</v>
      </c>
    </row>
    <row r="460" spans="2:9" x14ac:dyDescent="0.25">
      <c r="B460" s="1" t="s">
        <v>207</v>
      </c>
      <c r="C460" s="3" t="s">
        <v>29</v>
      </c>
      <c r="D460" s="25">
        <v>11</v>
      </c>
      <c r="E460" s="33"/>
      <c r="F460" s="24">
        <v>59.5</v>
      </c>
      <c r="G460" s="27" t="s">
        <v>316</v>
      </c>
      <c r="H460" s="31" t="s">
        <v>392</v>
      </c>
      <c r="I460" s="24">
        <f t="shared" si="39"/>
        <v>0</v>
      </c>
    </row>
    <row r="461" spans="2:9" x14ac:dyDescent="0.25">
      <c r="B461" s="1" t="s">
        <v>207</v>
      </c>
      <c r="C461" s="3" t="s">
        <v>142</v>
      </c>
      <c r="D461" s="25">
        <v>10</v>
      </c>
      <c r="E461" s="33"/>
      <c r="F461" s="24">
        <v>73</v>
      </c>
      <c r="G461" s="27" t="s">
        <v>449</v>
      </c>
      <c r="H461" s="31" t="s">
        <v>392</v>
      </c>
      <c r="I461" s="24">
        <f t="shared" si="39"/>
        <v>0</v>
      </c>
    </row>
    <row r="462" spans="2:9" x14ac:dyDescent="0.25">
      <c r="B462" s="1" t="s">
        <v>53</v>
      </c>
      <c r="C462" s="3" t="s">
        <v>142</v>
      </c>
      <c r="D462" s="25">
        <v>5</v>
      </c>
      <c r="E462" s="33"/>
      <c r="F462" s="24">
        <v>73</v>
      </c>
      <c r="G462" s="27" t="s">
        <v>258</v>
      </c>
      <c r="H462" s="31" t="s">
        <v>403</v>
      </c>
      <c r="I462" s="24">
        <f t="shared" ref="I462:I520" si="40">F462*E462</f>
        <v>0</v>
      </c>
    </row>
    <row r="463" spans="2:9" x14ac:dyDescent="0.25">
      <c r="B463" s="1" t="s">
        <v>53</v>
      </c>
      <c r="C463" s="3" t="s">
        <v>33</v>
      </c>
      <c r="D463" s="25">
        <v>3</v>
      </c>
      <c r="E463" s="33"/>
      <c r="F463" s="24">
        <v>90</v>
      </c>
      <c r="G463" s="27" t="s">
        <v>245</v>
      </c>
      <c r="H463" s="31" t="s">
        <v>403</v>
      </c>
      <c r="I463" s="24">
        <f t="shared" si="40"/>
        <v>0</v>
      </c>
    </row>
    <row r="464" spans="2:9" x14ac:dyDescent="0.25">
      <c r="B464" s="1" t="s">
        <v>54</v>
      </c>
      <c r="C464" s="3" t="s">
        <v>29</v>
      </c>
      <c r="D464" s="25">
        <v>9</v>
      </c>
      <c r="E464" s="33"/>
      <c r="F464" s="24">
        <v>59.5</v>
      </c>
      <c r="G464" s="27" t="s">
        <v>96</v>
      </c>
      <c r="H464" s="31" t="s">
        <v>403</v>
      </c>
      <c r="I464" s="24">
        <f t="shared" si="40"/>
        <v>0</v>
      </c>
    </row>
    <row r="465" spans="2:9" x14ac:dyDescent="0.25">
      <c r="B465" s="1" t="s">
        <v>54</v>
      </c>
      <c r="C465" s="3" t="s">
        <v>142</v>
      </c>
      <c r="D465" s="25">
        <v>15</v>
      </c>
      <c r="E465" s="33"/>
      <c r="F465" s="24">
        <v>73</v>
      </c>
      <c r="G465" s="27" t="s">
        <v>181</v>
      </c>
      <c r="H465" s="31" t="s">
        <v>403</v>
      </c>
      <c r="I465" s="24">
        <f t="shared" si="40"/>
        <v>0</v>
      </c>
    </row>
    <row r="466" spans="2:9" x14ac:dyDescent="0.25">
      <c r="B466" s="1" t="s">
        <v>54</v>
      </c>
      <c r="C466" s="3" t="s">
        <v>33</v>
      </c>
      <c r="D466" s="25">
        <v>5</v>
      </c>
      <c r="E466" s="33"/>
      <c r="F466" s="24">
        <v>90</v>
      </c>
      <c r="G466" s="27" t="s">
        <v>190</v>
      </c>
      <c r="H466" s="31" t="s">
        <v>403</v>
      </c>
      <c r="I466" s="24">
        <f t="shared" si="40"/>
        <v>0</v>
      </c>
    </row>
    <row r="467" spans="2:9" x14ac:dyDescent="0.25">
      <c r="B467" s="1" t="s">
        <v>55</v>
      </c>
      <c r="C467" s="3" t="s">
        <v>29</v>
      </c>
      <c r="D467" s="25">
        <v>5</v>
      </c>
      <c r="E467" s="33"/>
      <c r="F467" s="24">
        <v>59.5</v>
      </c>
      <c r="G467" s="27" t="s">
        <v>97</v>
      </c>
      <c r="H467" s="31" t="s">
        <v>403</v>
      </c>
      <c r="I467" s="24">
        <f t="shared" si="40"/>
        <v>0</v>
      </c>
    </row>
    <row r="468" spans="2:9" x14ac:dyDescent="0.25">
      <c r="B468" s="1" t="s">
        <v>55</v>
      </c>
      <c r="C468" s="3" t="s">
        <v>33</v>
      </c>
      <c r="D468" s="25">
        <v>5</v>
      </c>
      <c r="E468" s="33"/>
      <c r="F468" s="24">
        <v>90</v>
      </c>
      <c r="G468" s="27" t="s">
        <v>246</v>
      </c>
      <c r="H468" s="31" t="s">
        <v>403</v>
      </c>
      <c r="I468" s="24">
        <f t="shared" si="40"/>
        <v>0</v>
      </c>
    </row>
    <row r="469" spans="2:9" x14ac:dyDescent="0.25">
      <c r="B469" s="1"/>
      <c r="C469" s="3"/>
      <c r="D469" s="25"/>
      <c r="E469" s="33"/>
      <c r="F469" s="24"/>
      <c r="G469" s="27"/>
      <c r="H469" s="31"/>
      <c r="I469" s="24"/>
    </row>
    <row r="470" spans="2:9" x14ac:dyDescent="0.25">
      <c r="B470" s="4" t="s">
        <v>102</v>
      </c>
      <c r="C470" s="3"/>
      <c r="D470" s="25"/>
      <c r="E470" s="33"/>
      <c r="F470" s="24"/>
      <c r="G470" s="27"/>
      <c r="H470" s="31"/>
      <c r="I470" s="24"/>
    </row>
    <row r="471" spans="2:9" x14ac:dyDescent="0.25">
      <c r="B471" s="1" t="s">
        <v>168</v>
      </c>
      <c r="C471" s="3" t="s">
        <v>2</v>
      </c>
      <c r="D471" s="25">
        <f>40</f>
        <v>40</v>
      </c>
      <c r="E471" s="33"/>
      <c r="F471" s="24">
        <v>42.5</v>
      </c>
      <c r="G471" s="27" t="s">
        <v>134</v>
      </c>
      <c r="H471" s="31" t="s">
        <v>393</v>
      </c>
      <c r="I471" s="24">
        <f t="shared" si="40"/>
        <v>0</v>
      </c>
    </row>
    <row r="472" spans="2:9" x14ac:dyDescent="0.25">
      <c r="B472" s="1" t="s">
        <v>168</v>
      </c>
      <c r="C472" s="3" t="s">
        <v>29</v>
      </c>
      <c r="D472" s="25">
        <v>5</v>
      </c>
      <c r="E472" s="33"/>
      <c r="F472" s="24">
        <v>59.5</v>
      </c>
      <c r="G472" s="27" t="s">
        <v>366</v>
      </c>
      <c r="H472" s="31" t="s">
        <v>393</v>
      </c>
      <c r="I472" s="24">
        <f t="shared" si="40"/>
        <v>0</v>
      </c>
    </row>
    <row r="473" spans="2:9" x14ac:dyDescent="0.25">
      <c r="B473" s="1" t="s">
        <v>558</v>
      </c>
      <c r="C473" s="3" t="s">
        <v>142</v>
      </c>
      <c r="D473" s="25">
        <v>5</v>
      </c>
      <c r="E473" s="33"/>
      <c r="F473" s="24">
        <v>73</v>
      </c>
      <c r="G473" s="27" t="s">
        <v>418</v>
      </c>
      <c r="H473" s="31" t="s">
        <v>393</v>
      </c>
      <c r="I473" s="24">
        <f t="shared" si="40"/>
        <v>0</v>
      </c>
    </row>
    <row r="474" spans="2:9" x14ac:dyDescent="0.25">
      <c r="B474" s="1" t="s">
        <v>169</v>
      </c>
      <c r="C474" s="3" t="s">
        <v>142</v>
      </c>
      <c r="D474" s="25">
        <v>1</v>
      </c>
      <c r="E474" s="33"/>
      <c r="F474" s="24">
        <v>90</v>
      </c>
      <c r="G474" s="27" t="s">
        <v>487</v>
      </c>
      <c r="H474" s="31" t="s">
        <v>392</v>
      </c>
      <c r="I474" s="24">
        <f t="shared" si="40"/>
        <v>0</v>
      </c>
    </row>
    <row r="475" spans="2:9" x14ac:dyDescent="0.25">
      <c r="B475" s="1" t="s">
        <v>169</v>
      </c>
      <c r="C475" s="3" t="s">
        <v>142</v>
      </c>
      <c r="D475" s="25">
        <v>19</v>
      </c>
      <c r="E475" s="33"/>
      <c r="F475" s="24">
        <v>90</v>
      </c>
      <c r="G475" s="27" t="s">
        <v>487</v>
      </c>
      <c r="H475" s="31" t="s">
        <v>392</v>
      </c>
      <c r="I475" s="24">
        <f t="shared" si="40"/>
        <v>0</v>
      </c>
    </row>
    <row r="476" spans="2:9" x14ac:dyDescent="0.25">
      <c r="B476" s="1" t="s">
        <v>169</v>
      </c>
      <c r="C476" s="3" t="s">
        <v>33</v>
      </c>
      <c r="D476" s="25">
        <f>1+7</f>
        <v>8</v>
      </c>
      <c r="E476" s="33"/>
      <c r="F476" s="24">
        <v>106</v>
      </c>
      <c r="G476" s="27" t="s">
        <v>488</v>
      </c>
      <c r="H476" s="31" t="s">
        <v>392</v>
      </c>
      <c r="I476" s="24">
        <f t="shared" si="40"/>
        <v>0</v>
      </c>
    </row>
    <row r="477" spans="2:9" x14ac:dyDescent="0.25">
      <c r="B477" s="1" t="s">
        <v>332</v>
      </c>
      <c r="C477" s="3" t="s">
        <v>29</v>
      </c>
      <c r="D477" s="25">
        <v>5</v>
      </c>
      <c r="E477" s="33"/>
      <c r="F477" s="24">
        <v>59.5</v>
      </c>
      <c r="G477" s="27" t="s">
        <v>367</v>
      </c>
      <c r="H477" s="31" t="s">
        <v>393</v>
      </c>
      <c r="I477" s="24">
        <f t="shared" si="40"/>
        <v>0</v>
      </c>
    </row>
    <row r="478" spans="2:9" x14ac:dyDescent="0.25">
      <c r="B478" s="1" t="s">
        <v>332</v>
      </c>
      <c r="C478" s="3" t="s">
        <v>142</v>
      </c>
      <c r="D478" s="25">
        <v>5</v>
      </c>
      <c r="E478" s="33"/>
      <c r="F478" s="24">
        <v>73</v>
      </c>
      <c r="G478" s="27" t="s">
        <v>456</v>
      </c>
      <c r="H478" s="31" t="s">
        <v>393</v>
      </c>
      <c r="I478" s="24">
        <f t="shared" si="40"/>
        <v>0</v>
      </c>
    </row>
    <row r="479" spans="2:9" x14ac:dyDescent="0.25">
      <c r="B479" s="1" t="s">
        <v>332</v>
      </c>
      <c r="C479" s="3" t="s">
        <v>33</v>
      </c>
      <c r="D479" s="25">
        <v>5</v>
      </c>
      <c r="E479" s="33"/>
      <c r="F479" s="24">
        <v>90</v>
      </c>
      <c r="G479" s="27" t="s">
        <v>585</v>
      </c>
      <c r="H479" s="31" t="s">
        <v>393</v>
      </c>
      <c r="I479" s="24">
        <f t="shared" si="40"/>
        <v>0</v>
      </c>
    </row>
    <row r="480" spans="2:9" x14ac:dyDescent="0.25">
      <c r="B480" s="1" t="s">
        <v>283</v>
      </c>
      <c r="C480" s="3" t="s">
        <v>29</v>
      </c>
      <c r="D480" s="25">
        <v>2</v>
      </c>
      <c r="E480" s="33"/>
      <c r="F480" s="24">
        <v>75</v>
      </c>
      <c r="G480" s="27" t="s">
        <v>322</v>
      </c>
      <c r="H480" s="31" t="s">
        <v>392</v>
      </c>
      <c r="I480" s="24">
        <f t="shared" si="40"/>
        <v>0</v>
      </c>
    </row>
    <row r="481" spans="2:9" x14ac:dyDescent="0.25">
      <c r="B481" s="1" t="s">
        <v>283</v>
      </c>
      <c r="C481" s="3" t="s">
        <v>142</v>
      </c>
      <c r="D481" s="25">
        <v>5</v>
      </c>
      <c r="E481" s="33"/>
      <c r="F481" s="24">
        <v>90</v>
      </c>
      <c r="G481" s="27" t="s">
        <v>465</v>
      </c>
      <c r="H481" s="31" t="s">
        <v>392</v>
      </c>
      <c r="I481" s="24">
        <f t="shared" si="40"/>
        <v>0</v>
      </c>
    </row>
    <row r="482" spans="2:9" x14ac:dyDescent="0.25">
      <c r="B482" s="1" t="s">
        <v>170</v>
      </c>
      <c r="C482" s="3" t="s">
        <v>2</v>
      </c>
      <c r="D482" s="25">
        <f>5</f>
        <v>5</v>
      </c>
      <c r="E482" s="33"/>
      <c r="F482" s="24">
        <v>42.75</v>
      </c>
      <c r="G482" s="27" t="s">
        <v>135</v>
      </c>
      <c r="H482" s="31" t="s">
        <v>392</v>
      </c>
      <c r="I482" s="24">
        <f t="shared" si="40"/>
        <v>0</v>
      </c>
    </row>
    <row r="483" spans="2:9" x14ac:dyDescent="0.25">
      <c r="B483" s="1" t="s">
        <v>170</v>
      </c>
      <c r="C483" s="3" t="s">
        <v>29</v>
      </c>
      <c r="D483" s="25">
        <v>5</v>
      </c>
      <c r="E483" s="33"/>
      <c r="F483" s="24">
        <v>59.5</v>
      </c>
      <c r="G483" s="27" t="s">
        <v>322</v>
      </c>
      <c r="H483" s="31" t="s">
        <v>392</v>
      </c>
      <c r="I483" s="24">
        <f t="shared" si="40"/>
        <v>0</v>
      </c>
    </row>
    <row r="484" spans="2:9" x14ac:dyDescent="0.25">
      <c r="B484" s="1" t="s">
        <v>170</v>
      </c>
      <c r="C484" s="3" t="s">
        <v>142</v>
      </c>
      <c r="D484" s="25">
        <f>2</f>
        <v>2</v>
      </c>
      <c r="E484" s="33"/>
      <c r="F484" s="24">
        <v>73</v>
      </c>
      <c r="G484" s="27" t="s">
        <v>371</v>
      </c>
      <c r="H484" s="31" t="s">
        <v>392</v>
      </c>
      <c r="I484" s="24">
        <f t="shared" si="40"/>
        <v>0</v>
      </c>
    </row>
    <row r="485" spans="2:9" x14ac:dyDescent="0.25">
      <c r="B485" s="1" t="s">
        <v>170</v>
      </c>
      <c r="C485" s="3" t="s">
        <v>33</v>
      </c>
      <c r="D485" s="25">
        <f>2</f>
        <v>2</v>
      </c>
      <c r="E485" s="33"/>
      <c r="F485" s="24">
        <v>90</v>
      </c>
      <c r="G485" s="27" t="s">
        <v>533</v>
      </c>
      <c r="H485" s="31" t="s">
        <v>392</v>
      </c>
      <c r="I485" s="24">
        <f t="shared" si="40"/>
        <v>0</v>
      </c>
    </row>
    <row r="486" spans="2:9" x14ac:dyDescent="0.25">
      <c r="B486" s="1"/>
      <c r="C486" s="3"/>
      <c r="D486" s="25"/>
      <c r="E486" s="33"/>
      <c r="F486" s="24"/>
      <c r="G486" s="27"/>
      <c r="H486" s="31"/>
      <c r="I486" s="24"/>
    </row>
    <row r="487" spans="2:9" x14ac:dyDescent="0.25">
      <c r="B487" s="2" t="s">
        <v>381</v>
      </c>
      <c r="C487" s="3"/>
      <c r="D487" s="25"/>
      <c r="E487" s="33"/>
      <c r="F487" s="24"/>
      <c r="G487" s="27"/>
      <c r="H487" s="31"/>
      <c r="I487" s="24"/>
    </row>
    <row r="488" spans="2:9" x14ac:dyDescent="0.25">
      <c r="B488" s="1" t="s">
        <v>382</v>
      </c>
      <c r="C488" s="3" t="s">
        <v>2</v>
      </c>
      <c r="D488" s="25">
        <v>3</v>
      </c>
      <c r="E488" s="33"/>
      <c r="F488" s="24">
        <v>38.5</v>
      </c>
      <c r="G488" s="27" t="s">
        <v>419</v>
      </c>
      <c r="H488" s="31" t="s">
        <v>393</v>
      </c>
      <c r="I488" s="24">
        <f t="shared" si="40"/>
        <v>0</v>
      </c>
    </row>
    <row r="489" spans="2:9" x14ac:dyDescent="0.25">
      <c r="B489" s="1"/>
      <c r="C489" s="3"/>
      <c r="D489" s="25"/>
      <c r="E489" s="33"/>
      <c r="F489" s="24"/>
      <c r="G489" s="27"/>
      <c r="H489" s="31"/>
      <c r="I489" s="24"/>
    </row>
    <row r="490" spans="2:9" x14ac:dyDescent="0.25">
      <c r="B490" s="2" t="s">
        <v>39</v>
      </c>
      <c r="C490" s="3"/>
      <c r="D490" s="25"/>
      <c r="E490" s="33"/>
      <c r="F490" s="24"/>
      <c r="G490" s="27"/>
      <c r="H490" s="31"/>
      <c r="I490" s="24"/>
    </row>
    <row r="491" spans="2:9" x14ac:dyDescent="0.25">
      <c r="B491" s="1" t="s">
        <v>40</v>
      </c>
      <c r="C491" s="3" t="s">
        <v>2</v>
      </c>
      <c r="D491" s="25">
        <v>3</v>
      </c>
      <c r="E491" s="33"/>
      <c r="F491" s="24">
        <v>35.75</v>
      </c>
      <c r="G491" s="27" t="s">
        <v>88</v>
      </c>
      <c r="H491" s="31" t="s">
        <v>401</v>
      </c>
      <c r="I491" s="24">
        <f t="shared" si="40"/>
        <v>0</v>
      </c>
    </row>
    <row r="492" spans="2:9" x14ac:dyDescent="0.25">
      <c r="B492" s="1" t="s">
        <v>40</v>
      </c>
      <c r="C492" s="3" t="s">
        <v>29</v>
      </c>
      <c r="D492" s="25">
        <f>2+5</f>
        <v>7</v>
      </c>
      <c r="E492" s="33"/>
      <c r="F492" s="24">
        <v>47</v>
      </c>
      <c r="G492" s="27" t="s">
        <v>658</v>
      </c>
      <c r="H492" s="31" t="s">
        <v>401</v>
      </c>
      <c r="I492" s="24">
        <f t="shared" ref="I492" si="41">F492*E492</f>
        <v>0</v>
      </c>
    </row>
    <row r="493" spans="2:9" x14ac:dyDescent="0.25">
      <c r="B493" s="1" t="s">
        <v>40</v>
      </c>
      <c r="C493" s="3" t="s">
        <v>142</v>
      </c>
      <c r="D493" s="25">
        <v>2</v>
      </c>
      <c r="E493" s="33"/>
      <c r="F493" s="24">
        <v>62</v>
      </c>
      <c r="G493" s="27" t="s">
        <v>626</v>
      </c>
      <c r="H493" s="31" t="s">
        <v>401</v>
      </c>
      <c r="I493" s="24">
        <f t="shared" si="40"/>
        <v>0</v>
      </c>
    </row>
    <row r="494" spans="2:9" x14ac:dyDescent="0.25">
      <c r="B494" s="1" t="s">
        <v>329</v>
      </c>
      <c r="C494" s="3" t="s">
        <v>2</v>
      </c>
      <c r="D494" s="25">
        <f>2+7</f>
        <v>9</v>
      </c>
      <c r="E494" s="33"/>
      <c r="F494" s="24">
        <v>35.75</v>
      </c>
      <c r="G494" s="27" t="s">
        <v>368</v>
      </c>
      <c r="H494" s="31" t="s">
        <v>392</v>
      </c>
      <c r="I494" s="24">
        <f t="shared" si="40"/>
        <v>0</v>
      </c>
    </row>
    <row r="495" spans="2:9" x14ac:dyDescent="0.25">
      <c r="B495" s="1"/>
      <c r="C495" s="3"/>
      <c r="D495" s="25"/>
      <c r="E495" s="33"/>
      <c r="F495" s="24"/>
      <c r="G495" s="27"/>
      <c r="H495" s="31"/>
      <c r="I495" s="24"/>
    </row>
    <row r="496" spans="2:9" x14ac:dyDescent="0.25">
      <c r="B496" s="2" t="s">
        <v>119</v>
      </c>
      <c r="C496" s="3"/>
      <c r="D496" s="25"/>
      <c r="E496" s="33"/>
      <c r="F496" s="24"/>
      <c r="G496" s="27"/>
      <c r="H496" s="31"/>
      <c r="I496" s="24"/>
    </row>
    <row r="497" spans="2:9" x14ac:dyDescent="0.25">
      <c r="B497" s="1" t="s">
        <v>118</v>
      </c>
      <c r="C497" s="3" t="s">
        <v>2</v>
      </c>
      <c r="D497" s="25">
        <f>10</f>
        <v>10</v>
      </c>
      <c r="E497" s="33"/>
      <c r="F497" s="24">
        <v>28</v>
      </c>
      <c r="G497" s="27" t="s">
        <v>86</v>
      </c>
      <c r="H497" s="31" t="s">
        <v>424</v>
      </c>
      <c r="I497" s="24">
        <f t="shared" si="40"/>
        <v>0</v>
      </c>
    </row>
    <row r="498" spans="2:9" x14ac:dyDescent="0.25">
      <c r="B498" s="1" t="s">
        <v>118</v>
      </c>
      <c r="C498" s="3" t="s">
        <v>29</v>
      </c>
      <c r="D498" s="25">
        <f>24</f>
        <v>24</v>
      </c>
      <c r="E498" s="33"/>
      <c r="F498" s="24">
        <v>40</v>
      </c>
      <c r="G498" s="27" t="s">
        <v>655</v>
      </c>
      <c r="H498" s="31" t="s">
        <v>424</v>
      </c>
      <c r="I498" s="24">
        <f t="shared" ref="I498" si="42">F498*E498</f>
        <v>0</v>
      </c>
    </row>
    <row r="499" spans="2:9" x14ac:dyDescent="0.25">
      <c r="B499" s="1" t="s">
        <v>118</v>
      </c>
      <c r="C499" s="3" t="s">
        <v>142</v>
      </c>
      <c r="D499" s="25">
        <f>2+10</f>
        <v>12</v>
      </c>
      <c r="E499" s="33"/>
      <c r="F499" s="24">
        <v>49</v>
      </c>
      <c r="G499" s="27" t="s">
        <v>247</v>
      </c>
      <c r="H499" s="31" t="s">
        <v>424</v>
      </c>
      <c r="I499" s="24">
        <f t="shared" si="40"/>
        <v>0</v>
      </c>
    </row>
    <row r="500" spans="2:9" x14ac:dyDescent="0.25">
      <c r="B500" s="1"/>
      <c r="C500" s="3"/>
      <c r="D500" s="25"/>
      <c r="E500" s="33"/>
      <c r="F500" s="24"/>
      <c r="G500" s="27"/>
      <c r="H500" s="31"/>
      <c r="I500" s="24"/>
    </row>
    <row r="501" spans="2:9" x14ac:dyDescent="0.25">
      <c r="B501" s="4" t="s">
        <v>331</v>
      </c>
      <c r="C501" s="3"/>
      <c r="D501" s="25"/>
      <c r="E501" s="33"/>
      <c r="F501" s="24"/>
      <c r="G501" s="27"/>
      <c r="H501" s="31"/>
      <c r="I501" s="24"/>
    </row>
    <row r="502" spans="2:9" x14ac:dyDescent="0.25">
      <c r="B502" s="1" t="s">
        <v>474</v>
      </c>
      <c r="C502" s="3" t="s">
        <v>29</v>
      </c>
      <c r="D502" s="25">
        <v>7</v>
      </c>
      <c r="E502" s="33"/>
      <c r="F502" s="24">
        <v>85</v>
      </c>
      <c r="G502" s="27" t="s">
        <v>503</v>
      </c>
      <c r="H502" s="31" t="s">
        <v>405</v>
      </c>
      <c r="I502" s="24">
        <f t="shared" si="40"/>
        <v>0</v>
      </c>
    </row>
    <row r="503" spans="2:9" x14ac:dyDescent="0.25">
      <c r="B503" s="1" t="s">
        <v>474</v>
      </c>
      <c r="C503" s="3" t="s">
        <v>142</v>
      </c>
      <c r="D503" s="25">
        <v>5</v>
      </c>
      <c r="E503" s="33"/>
      <c r="F503" s="24">
        <v>96</v>
      </c>
      <c r="G503" s="27" t="s">
        <v>580</v>
      </c>
      <c r="H503" s="31" t="s">
        <v>405</v>
      </c>
      <c r="I503" s="24">
        <f t="shared" si="40"/>
        <v>0</v>
      </c>
    </row>
    <row r="504" spans="2:9" x14ac:dyDescent="0.25">
      <c r="B504" s="1" t="s">
        <v>471</v>
      </c>
      <c r="C504" s="3" t="s">
        <v>29</v>
      </c>
      <c r="D504" s="25">
        <v>5</v>
      </c>
      <c r="E504" s="33"/>
      <c r="F504" s="24">
        <v>73</v>
      </c>
      <c r="G504" s="27" t="s">
        <v>504</v>
      </c>
      <c r="H504" s="31" t="s">
        <v>405</v>
      </c>
      <c r="I504" s="24">
        <f t="shared" si="40"/>
        <v>0</v>
      </c>
    </row>
    <row r="505" spans="2:9" x14ac:dyDescent="0.25">
      <c r="B505" s="1" t="s">
        <v>515</v>
      </c>
      <c r="C505" s="3" t="s">
        <v>2</v>
      </c>
      <c r="D505" s="25">
        <f>22</f>
        <v>22</v>
      </c>
      <c r="E505" s="33"/>
      <c r="F505" s="24">
        <v>47</v>
      </c>
      <c r="G505" s="27"/>
      <c r="H505" s="31" t="s">
        <v>393</v>
      </c>
      <c r="I505" s="24">
        <f t="shared" si="40"/>
        <v>0</v>
      </c>
    </row>
    <row r="506" spans="2:9" x14ac:dyDescent="0.25">
      <c r="B506" s="1" t="s">
        <v>515</v>
      </c>
      <c r="C506" s="3" t="s">
        <v>29</v>
      </c>
      <c r="D506" s="25">
        <v>13</v>
      </c>
      <c r="E506" s="33"/>
      <c r="F506" s="24">
        <v>59</v>
      </c>
      <c r="G506" s="27"/>
      <c r="H506" s="31" t="s">
        <v>393</v>
      </c>
      <c r="I506" s="24">
        <f t="shared" ref="I506" si="43">F506*E506</f>
        <v>0</v>
      </c>
    </row>
    <row r="507" spans="2:9" x14ac:dyDescent="0.25">
      <c r="B507" s="1" t="s">
        <v>583</v>
      </c>
      <c r="C507" s="3" t="s">
        <v>142</v>
      </c>
      <c r="D507" s="25">
        <v>1</v>
      </c>
      <c r="E507" s="33"/>
      <c r="F507" s="24">
        <v>96</v>
      </c>
      <c r="G507" s="27"/>
      <c r="H507" s="31" t="s">
        <v>393</v>
      </c>
      <c r="I507" s="24">
        <f t="shared" si="40"/>
        <v>0</v>
      </c>
    </row>
    <row r="508" spans="2:9" x14ac:dyDescent="0.25">
      <c r="B508" s="1"/>
      <c r="C508" s="3"/>
      <c r="D508" s="25"/>
      <c r="E508" s="33"/>
      <c r="F508" s="24"/>
      <c r="G508" s="27"/>
      <c r="H508" s="31"/>
      <c r="I508" s="24"/>
    </row>
    <row r="509" spans="2:9" x14ac:dyDescent="0.25">
      <c r="B509" s="2" t="s">
        <v>41</v>
      </c>
      <c r="C509" s="3"/>
      <c r="D509" s="25"/>
      <c r="E509" s="33"/>
      <c r="F509" s="24"/>
      <c r="G509" s="27"/>
      <c r="H509" s="31"/>
      <c r="I509" s="24"/>
    </row>
    <row r="510" spans="2:9" x14ac:dyDescent="0.25">
      <c r="B510" s="1" t="s">
        <v>387</v>
      </c>
      <c r="C510" s="3" t="s">
        <v>2</v>
      </c>
      <c r="D510" s="25">
        <v>5</v>
      </c>
      <c r="E510" s="33"/>
      <c r="F510" s="24">
        <v>42.75</v>
      </c>
      <c r="G510" s="27" t="s">
        <v>420</v>
      </c>
      <c r="H510" s="31" t="s">
        <v>393</v>
      </c>
      <c r="I510" s="24">
        <f t="shared" si="40"/>
        <v>0</v>
      </c>
    </row>
    <row r="511" spans="2:9" x14ac:dyDescent="0.25">
      <c r="B511" s="1" t="s">
        <v>387</v>
      </c>
      <c r="C511" s="3" t="s">
        <v>29</v>
      </c>
      <c r="D511" s="25">
        <v>5</v>
      </c>
      <c r="E511" s="33"/>
      <c r="F511" s="24">
        <v>62.5</v>
      </c>
      <c r="G511" s="27" t="s">
        <v>527</v>
      </c>
      <c r="H511" s="31" t="s">
        <v>393</v>
      </c>
      <c r="I511" s="24">
        <f t="shared" si="40"/>
        <v>0</v>
      </c>
    </row>
    <row r="512" spans="2:9" x14ac:dyDescent="0.25">
      <c r="B512" s="1" t="s">
        <v>42</v>
      </c>
      <c r="C512" s="3" t="s">
        <v>2</v>
      </c>
      <c r="D512" s="25">
        <f>12</f>
        <v>12</v>
      </c>
      <c r="E512" s="33"/>
      <c r="F512" s="24">
        <v>42.75</v>
      </c>
      <c r="G512" s="27" t="s">
        <v>89</v>
      </c>
      <c r="H512" s="31" t="s">
        <v>393</v>
      </c>
      <c r="I512" s="24">
        <f t="shared" si="40"/>
        <v>0</v>
      </c>
    </row>
    <row r="513" spans="2:9" x14ac:dyDescent="0.25">
      <c r="B513" s="1" t="s">
        <v>42</v>
      </c>
      <c r="C513" s="3" t="s">
        <v>29</v>
      </c>
      <c r="D513" s="25">
        <v>10</v>
      </c>
      <c r="E513" s="33"/>
      <c r="F513" s="24">
        <v>62.5</v>
      </c>
      <c r="G513" s="27" t="s">
        <v>90</v>
      </c>
      <c r="H513" s="31" t="s">
        <v>393</v>
      </c>
      <c r="I513" s="24">
        <f t="shared" si="40"/>
        <v>0</v>
      </c>
    </row>
    <row r="514" spans="2:9" x14ac:dyDescent="0.25">
      <c r="B514" s="1" t="s">
        <v>42</v>
      </c>
      <c r="C514" s="3" t="s">
        <v>142</v>
      </c>
      <c r="D514" s="25">
        <v>20</v>
      </c>
      <c r="E514" s="33"/>
      <c r="F514" s="24">
        <v>77</v>
      </c>
      <c r="G514" s="27" t="s">
        <v>450</v>
      </c>
      <c r="H514" s="31" t="s">
        <v>393</v>
      </c>
      <c r="I514" s="24">
        <f t="shared" si="40"/>
        <v>0</v>
      </c>
    </row>
    <row r="515" spans="2:9" x14ac:dyDescent="0.25">
      <c r="B515" s="1" t="s">
        <v>42</v>
      </c>
      <c r="C515" s="3" t="s">
        <v>33</v>
      </c>
      <c r="D515" s="25">
        <v>5</v>
      </c>
      <c r="E515" s="33"/>
      <c r="F515" s="24">
        <v>90</v>
      </c>
      <c r="G515" s="27" t="s">
        <v>369</v>
      </c>
      <c r="H515" s="31" t="s">
        <v>393</v>
      </c>
      <c r="I515" s="24">
        <f t="shared" si="40"/>
        <v>0</v>
      </c>
    </row>
    <row r="516" spans="2:9" x14ac:dyDescent="0.25">
      <c r="B516" s="1" t="s">
        <v>42</v>
      </c>
      <c r="C516" s="3" t="s">
        <v>536</v>
      </c>
      <c r="D516" s="25">
        <v>6</v>
      </c>
      <c r="E516" s="33"/>
      <c r="F516" s="24">
        <v>140</v>
      </c>
      <c r="G516" s="27" t="s">
        <v>537</v>
      </c>
      <c r="H516" s="31" t="s">
        <v>393</v>
      </c>
      <c r="I516" s="24">
        <f t="shared" si="40"/>
        <v>0</v>
      </c>
    </row>
    <row r="517" spans="2:9" x14ac:dyDescent="0.25">
      <c r="B517" s="1" t="s">
        <v>192</v>
      </c>
      <c r="C517" s="3" t="s">
        <v>2</v>
      </c>
      <c r="D517" s="25">
        <f>5+35+24</f>
        <v>64</v>
      </c>
      <c r="E517" s="33"/>
      <c r="F517" s="24">
        <v>42.75</v>
      </c>
      <c r="G517" s="27" t="s">
        <v>201</v>
      </c>
      <c r="H517" s="31" t="s">
        <v>393</v>
      </c>
      <c r="I517" s="24">
        <f t="shared" si="40"/>
        <v>0</v>
      </c>
    </row>
    <row r="518" spans="2:9" x14ac:dyDescent="0.25">
      <c r="B518" s="1" t="s">
        <v>192</v>
      </c>
      <c r="C518" s="3" t="s">
        <v>29</v>
      </c>
      <c r="D518" s="25">
        <v>10</v>
      </c>
      <c r="E518" s="33"/>
      <c r="F518" s="24">
        <v>62.5</v>
      </c>
      <c r="G518" s="27" t="s">
        <v>252</v>
      </c>
      <c r="H518" s="31" t="s">
        <v>393</v>
      </c>
      <c r="I518" s="24">
        <f t="shared" si="40"/>
        <v>0</v>
      </c>
    </row>
    <row r="519" spans="2:9" x14ac:dyDescent="0.25">
      <c r="B519" s="1" t="s">
        <v>192</v>
      </c>
      <c r="C519" s="3" t="s">
        <v>142</v>
      </c>
      <c r="D519" s="25">
        <v>5</v>
      </c>
      <c r="E519" s="33"/>
      <c r="F519" s="24">
        <v>77</v>
      </c>
      <c r="G519" s="27" t="s">
        <v>432</v>
      </c>
      <c r="H519" s="31" t="s">
        <v>393</v>
      </c>
      <c r="I519" s="24">
        <f t="shared" si="40"/>
        <v>0</v>
      </c>
    </row>
    <row r="520" spans="2:9" x14ac:dyDescent="0.25">
      <c r="B520" s="1" t="s">
        <v>192</v>
      </c>
      <c r="C520" s="3" t="s">
        <v>33</v>
      </c>
      <c r="D520" s="25">
        <v>5</v>
      </c>
      <c r="E520" s="33"/>
      <c r="F520" s="24">
        <v>90</v>
      </c>
      <c r="G520" s="27" t="s">
        <v>433</v>
      </c>
      <c r="H520" s="31" t="s">
        <v>393</v>
      </c>
      <c r="I520" s="24">
        <f t="shared" si="40"/>
        <v>0</v>
      </c>
    </row>
    <row r="521" spans="2:9" x14ac:dyDescent="0.25">
      <c r="B521" s="1" t="s">
        <v>196</v>
      </c>
      <c r="C521" s="3" t="s">
        <v>29</v>
      </c>
      <c r="D521" s="25">
        <v>10</v>
      </c>
      <c r="E521" s="33"/>
      <c r="F521" s="24">
        <v>62.5</v>
      </c>
      <c r="G521" s="27" t="s">
        <v>253</v>
      </c>
      <c r="H521" s="31" t="s">
        <v>392</v>
      </c>
      <c r="I521" s="24">
        <f t="shared" ref="I521:I531" si="44">F521*E521</f>
        <v>0</v>
      </c>
    </row>
    <row r="522" spans="2:9" x14ac:dyDescent="0.25">
      <c r="B522" s="1" t="s">
        <v>196</v>
      </c>
      <c r="C522" s="3" t="s">
        <v>142</v>
      </c>
      <c r="D522" s="25">
        <v>10</v>
      </c>
      <c r="E522" s="33"/>
      <c r="F522" s="24">
        <v>77</v>
      </c>
      <c r="G522" s="27" t="s">
        <v>434</v>
      </c>
      <c r="H522" s="31" t="s">
        <v>392</v>
      </c>
      <c r="I522" s="24">
        <f t="shared" si="44"/>
        <v>0</v>
      </c>
    </row>
    <row r="523" spans="2:9" x14ac:dyDescent="0.25">
      <c r="B523" s="1"/>
      <c r="C523" s="3"/>
      <c r="D523" s="25"/>
      <c r="E523" s="33"/>
      <c r="F523" s="24"/>
      <c r="G523" s="27"/>
      <c r="H523" s="31"/>
      <c r="I523" s="24"/>
    </row>
    <row r="524" spans="2:9" x14ac:dyDescent="0.25">
      <c r="B524" s="4" t="s">
        <v>575</v>
      </c>
      <c r="C524" s="3"/>
      <c r="D524" s="25"/>
      <c r="E524" s="33"/>
      <c r="F524" s="24"/>
      <c r="G524" s="27"/>
      <c r="H524" s="31"/>
      <c r="I524" s="24"/>
    </row>
    <row r="525" spans="2:9" x14ac:dyDescent="0.25">
      <c r="B525" s="1" t="s">
        <v>592</v>
      </c>
      <c r="C525" s="3" t="s">
        <v>142</v>
      </c>
      <c r="D525" s="25">
        <f>1</f>
        <v>1</v>
      </c>
      <c r="E525" s="33"/>
      <c r="F525" s="24">
        <v>73</v>
      </c>
      <c r="G525" s="27"/>
      <c r="H525" s="31" t="s">
        <v>403</v>
      </c>
      <c r="I525" s="24">
        <f t="shared" si="44"/>
        <v>0</v>
      </c>
    </row>
    <row r="526" spans="2:9" x14ac:dyDescent="0.25">
      <c r="B526" s="1" t="s">
        <v>576</v>
      </c>
      <c r="C526" s="3" t="s">
        <v>33</v>
      </c>
      <c r="D526" s="25">
        <v>4</v>
      </c>
      <c r="E526" s="33"/>
      <c r="F526" s="24">
        <v>85</v>
      </c>
      <c r="G526" s="27" t="s">
        <v>577</v>
      </c>
      <c r="H526" s="31" t="s">
        <v>400</v>
      </c>
      <c r="I526" s="24">
        <f t="shared" si="44"/>
        <v>0</v>
      </c>
    </row>
    <row r="527" spans="2:9" x14ac:dyDescent="0.25">
      <c r="B527" s="1" t="s">
        <v>586</v>
      </c>
      <c r="C527" s="3" t="s">
        <v>142</v>
      </c>
      <c r="D527" s="25">
        <f>1</f>
        <v>1</v>
      </c>
      <c r="E527" s="33"/>
      <c r="F527" s="24">
        <v>73</v>
      </c>
      <c r="G527" s="27"/>
      <c r="H527" s="31" t="s">
        <v>402</v>
      </c>
      <c r="I527" s="24">
        <f t="shared" si="44"/>
        <v>0</v>
      </c>
    </row>
    <row r="528" spans="2:9" x14ac:dyDescent="0.25">
      <c r="B528" s="1"/>
      <c r="C528" s="3"/>
      <c r="D528" s="25"/>
      <c r="E528" s="33"/>
      <c r="F528" s="24"/>
      <c r="G528" s="27"/>
      <c r="H528" s="31"/>
      <c r="I528" s="24"/>
    </row>
    <row r="529" spans="2:9" x14ac:dyDescent="0.25">
      <c r="B529" s="2" t="s">
        <v>43</v>
      </c>
      <c r="C529" s="3"/>
      <c r="D529" s="25"/>
      <c r="E529" s="33"/>
      <c r="F529" s="24"/>
      <c r="G529" s="27"/>
      <c r="H529" s="31"/>
      <c r="I529" s="24"/>
    </row>
    <row r="530" spans="2:9" x14ac:dyDescent="0.25">
      <c r="B530" s="1" t="s">
        <v>44</v>
      </c>
      <c r="C530" s="3" t="s">
        <v>29</v>
      </c>
      <c r="D530" s="25">
        <v>3</v>
      </c>
      <c r="E530" s="33"/>
      <c r="F530" s="24">
        <v>59.5</v>
      </c>
      <c r="G530" s="27" t="s">
        <v>91</v>
      </c>
      <c r="H530" s="31" t="s">
        <v>403</v>
      </c>
      <c r="I530" s="24">
        <f t="shared" si="44"/>
        <v>0</v>
      </c>
    </row>
    <row r="531" spans="2:9" x14ac:dyDescent="0.25">
      <c r="B531" s="1" t="s">
        <v>44</v>
      </c>
      <c r="C531" s="3" t="s">
        <v>142</v>
      </c>
      <c r="D531" s="25">
        <v>3</v>
      </c>
      <c r="E531" s="33"/>
      <c r="F531" s="24">
        <v>73</v>
      </c>
      <c r="G531" s="27" t="s">
        <v>574</v>
      </c>
      <c r="H531" s="31" t="s">
        <v>403</v>
      </c>
      <c r="I531" s="24">
        <f t="shared" si="44"/>
        <v>0</v>
      </c>
    </row>
    <row r="532" spans="2:9" x14ac:dyDescent="0.25">
      <c r="B532" s="1"/>
    </row>
    <row r="533" spans="2:9" x14ac:dyDescent="0.25">
      <c r="B533" s="32" t="s">
        <v>719</v>
      </c>
    </row>
  </sheetData>
  <mergeCells count="17">
    <mergeCell ref="B4:F4"/>
    <mergeCell ref="G10:H10"/>
    <mergeCell ref="B166:I166"/>
    <mergeCell ref="B195:I195"/>
    <mergeCell ref="B222:G222"/>
    <mergeCell ref="B2:C2"/>
    <mergeCell ref="B3:C3"/>
    <mergeCell ref="B12:I12"/>
    <mergeCell ref="D2:F2"/>
    <mergeCell ref="D3:F3"/>
    <mergeCell ref="B6:F6"/>
    <mergeCell ref="B7:F7"/>
    <mergeCell ref="G6:I6"/>
    <mergeCell ref="G7:I7"/>
    <mergeCell ref="B9:F9"/>
    <mergeCell ref="H3:I3"/>
    <mergeCell ref="G8:I8"/>
  </mergeCells>
  <pageMargins left="0.5" right="0.5" top="0.25" bottom="0.25" header="0.3" footer="0.3"/>
  <pageSetup scale="9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G15" sqref="G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Quentin</dc:creator>
  <cp:lastModifiedBy>Katherine Olson-Engel</cp:lastModifiedBy>
  <cp:lastPrinted>2026-08-26T03:25:37Z</cp:lastPrinted>
  <dcterms:created xsi:type="dcterms:W3CDTF">2013-10-24T15:36:34Z</dcterms:created>
  <dcterms:modified xsi:type="dcterms:W3CDTF">2026-08-26T03:43:00Z</dcterms:modified>
</cp:coreProperties>
</file>